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9195" activeTab="1"/>
  </bookViews>
  <sheets>
    <sheet name="в часах" sheetId="2" r:id="rId1"/>
    <sheet name="в сумме" sheetId="4" r:id="rId2"/>
  </sheets>
  <definedNames>
    <definedName name="_xlnm.Print_Titles" localSheetId="1">'в сумме'!$A:$B,'в сумме'!$13:$16</definedName>
    <definedName name="_xlnm.Print_Titles" localSheetId="0">'в часах'!$A:$B,'в часах'!$30:$33</definedName>
  </definedNames>
  <calcPr calcId="124519" refMode="R1C1"/>
</workbook>
</file>

<file path=xl/calcChain.xml><?xml version="1.0" encoding="utf-8"?>
<calcChain xmlns="http://schemas.openxmlformats.org/spreadsheetml/2006/main">
  <c r="AZ42" i="4"/>
  <c r="AZ26"/>
  <c r="A2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9" i="2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J42" i="4"/>
  <c r="B18"/>
  <c r="C18"/>
  <c r="D18"/>
  <c r="E18"/>
  <c r="F18"/>
  <c r="G18"/>
  <c r="H18"/>
  <c r="I18"/>
  <c r="N18" s="1"/>
  <c r="J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Q18"/>
  <c r="AR18"/>
  <c r="AS18"/>
  <c r="AT18"/>
  <c r="AU18"/>
  <c r="AV18"/>
  <c r="B19"/>
  <c r="C19"/>
  <c r="D19"/>
  <c r="E19"/>
  <c r="F19"/>
  <c r="G19"/>
  <c r="H19"/>
  <c r="I19"/>
  <c r="J19"/>
  <c r="K19"/>
  <c r="L19"/>
  <c r="O19" s="1"/>
  <c r="M19"/>
  <c r="N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Q19"/>
  <c r="AR19"/>
  <c r="AS19"/>
  <c r="AT19"/>
  <c r="AU19"/>
  <c r="AV19"/>
  <c r="B20"/>
  <c r="C20"/>
  <c r="D20"/>
  <c r="E20"/>
  <c r="F20"/>
  <c r="G20"/>
  <c r="H20"/>
  <c r="I20"/>
  <c r="J20"/>
  <c r="K20"/>
  <c r="O20" s="1"/>
  <c r="L20"/>
  <c r="M20"/>
  <c r="N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Q20"/>
  <c r="AR20"/>
  <c r="AS20"/>
  <c r="AT20"/>
  <c r="AU20"/>
  <c r="AV20"/>
  <c r="B21"/>
  <c r="C21"/>
  <c r="D21"/>
  <c r="E21"/>
  <c r="F21"/>
  <c r="G21"/>
  <c r="H21"/>
  <c r="I21"/>
  <c r="J21"/>
  <c r="K21"/>
  <c r="L21"/>
  <c r="M21"/>
  <c r="N21"/>
  <c r="O21" s="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Q21"/>
  <c r="AR21"/>
  <c r="AS21"/>
  <c r="AT21"/>
  <c r="AU21"/>
  <c r="AV21"/>
  <c r="B22"/>
  <c r="C22"/>
  <c r="D22"/>
  <c r="E22"/>
  <c r="F22"/>
  <c r="G22"/>
  <c r="H22"/>
  <c r="I22"/>
  <c r="N22" s="1"/>
  <c r="J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Q22"/>
  <c r="AR22"/>
  <c r="AS22"/>
  <c r="AT22"/>
  <c r="AU22"/>
  <c r="AV22"/>
  <c r="B23"/>
  <c r="C23"/>
  <c r="D23"/>
  <c r="E23"/>
  <c r="F23"/>
  <c r="G23"/>
  <c r="H23"/>
  <c r="I23"/>
  <c r="J23"/>
  <c r="K23"/>
  <c r="L23"/>
  <c r="O23" s="1"/>
  <c r="M23"/>
  <c r="N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Q23"/>
  <c r="AR23"/>
  <c r="AS23"/>
  <c r="AT23"/>
  <c r="AU23"/>
  <c r="AV23"/>
  <c r="B24"/>
  <c r="C24"/>
  <c r="D24"/>
  <c r="E24"/>
  <c r="F24"/>
  <c r="G24"/>
  <c r="H24"/>
  <c r="I24"/>
  <c r="L24" s="1"/>
  <c r="J24"/>
  <c r="K24"/>
  <c r="M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Q24"/>
  <c r="AR24"/>
  <c r="AS24"/>
  <c r="AT24"/>
  <c r="AU24"/>
  <c r="AV24"/>
  <c r="B25"/>
  <c r="C25"/>
  <c r="D25"/>
  <c r="E25"/>
  <c r="F25"/>
  <c r="G25"/>
  <c r="H25"/>
  <c r="I25"/>
  <c r="J25"/>
  <c r="K25"/>
  <c r="L25"/>
  <c r="M25"/>
  <c r="N25"/>
  <c r="O25" s="1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Q25"/>
  <c r="AR25"/>
  <c r="AS25"/>
  <c r="AT25"/>
  <c r="AU25"/>
  <c r="AV25"/>
  <c r="B26"/>
  <c r="C26"/>
  <c r="D26"/>
  <c r="E26"/>
  <c r="F26"/>
  <c r="G26"/>
  <c r="H26"/>
  <c r="I26"/>
  <c r="N26" s="1"/>
  <c r="J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Q26"/>
  <c r="AR26"/>
  <c r="AS26"/>
  <c r="AT26"/>
  <c r="AU26"/>
  <c r="AV26"/>
  <c r="B27"/>
  <c r="C27"/>
  <c r="D27"/>
  <c r="E27"/>
  <c r="F27"/>
  <c r="G27"/>
  <c r="H27"/>
  <c r="I27"/>
  <c r="J27"/>
  <c r="K27"/>
  <c r="L27"/>
  <c r="O27" s="1"/>
  <c r="M27"/>
  <c r="N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Q27"/>
  <c r="AR27"/>
  <c r="AS27"/>
  <c r="AT27"/>
  <c r="AU27"/>
  <c r="AV27"/>
  <c r="B28"/>
  <c r="C28"/>
  <c r="D28"/>
  <c r="E28"/>
  <c r="F28"/>
  <c r="G28"/>
  <c r="H28"/>
  <c r="I28"/>
  <c r="J28"/>
  <c r="K28"/>
  <c r="O28" s="1"/>
  <c r="L28"/>
  <c r="M28"/>
  <c r="N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Q28"/>
  <c r="AR28"/>
  <c r="AS28"/>
  <c r="AT28"/>
  <c r="AU28"/>
  <c r="AV28"/>
  <c r="B29"/>
  <c r="C29"/>
  <c r="D29"/>
  <c r="E29"/>
  <c r="F29"/>
  <c r="G29"/>
  <c r="H29"/>
  <c r="I29"/>
  <c r="J29"/>
  <c r="K29"/>
  <c r="L29"/>
  <c r="M29"/>
  <c r="N29"/>
  <c r="O29" s="1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Q29"/>
  <c r="AR29"/>
  <c r="AS29"/>
  <c r="AT29"/>
  <c r="AU29"/>
  <c r="AV29"/>
  <c r="B30"/>
  <c r="C30"/>
  <c r="D30"/>
  <c r="E30"/>
  <c r="F30"/>
  <c r="G30"/>
  <c r="H30"/>
  <c r="I30"/>
  <c r="M30" s="1"/>
  <c r="J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Q30"/>
  <c r="AR30"/>
  <c r="AS30"/>
  <c r="AT30"/>
  <c r="AU30"/>
  <c r="AV30"/>
  <c r="B31"/>
  <c r="C31"/>
  <c r="D31"/>
  <c r="E31"/>
  <c r="F31"/>
  <c r="G31"/>
  <c r="H31"/>
  <c r="I31"/>
  <c r="J31"/>
  <c r="K31"/>
  <c r="L31"/>
  <c r="M31"/>
  <c r="N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Q31"/>
  <c r="AR31"/>
  <c r="AS31"/>
  <c r="AT31"/>
  <c r="AU31"/>
  <c r="AV31"/>
  <c r="B32"/>
  <c r="C32"/>
  <c r="D32"/>
  <c r="E32"/>
  <c r="F32"/>
  <c r="G32"/>
  <c r="H32"/>
  <c r="I32"/>
  <c r="J32"/>
  <c r="K32"/>
  <c r="L32"/>
  <c r="M32"/>
  <c r="N32"/>
  <c r="O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Q32"/>
  <c r="AR32"/>
  <c r="AS32"/>
  <c r="AT32"/>
  <c r="AU32"/>
  <c r="AV32"/>
  <c r="B33"/>
  <c r="C33"/>
  <c r="D33"/>
  <c r="E33"/>
  <c r="F33"/>
  <c r="G33"/>
  <c r="H33"/>
  <c r="I33"/>
  <c r="J33"/>
  <c r="K33"/>
  <c r="L33"/>
  <c r="M33"/>
  <c r="N33"/>
  <c r="S33" s="1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Q33"/>
  <c r="AR33"/>
  <c r="AS33"/>
  <c r="AT33"/>
  <c r="AU33"/>
  <c r="AV33"/>
  <c r="B34"/>
  <c r="C34"/>
  <c r="D34"/>
  <c r="E34"/>
  <c r="F34"/>
  <c r="G34"/>
  <c r="H34"/>
  <c r="I34"/>
  <c r="M34" s="1"/>
  <c r="J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Q34"/>
  <c r="AR34"/>
  <c r="AS34"/>
  <c r="AT34"/>
  <c r="AU34"/>
  <c r="AV34"/>
  <c r="B35"/>
  <c r="C35"/>
  <c r="D35"/>
  <c r="E35"/>
  <c r="F35"/>
  <c r="G35"/>
  <c r="H35"/>
  <c r="I35"/>
  <c r="J35"/>
  <c r="K35"/>
  <c r="L35"/>
  <c r="M35"/>
  <c r="N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Q35"/>
  <c r="AR35"/>
  <c r="AS35"/>
  <c r="AT35"/>
  <c r="AU35"/>
  <c r="AV35"/>
  <c r="B36"/>
  <c r="C36"/>
  <c r="D36"/>
  <c r="E36"/>
  <c r="F36"/>
  <c r="G36"/>
  <c r="H36"/>
  <c r="I36"/>
  <c r="J36"/>
  <c r="K36"/>
  <c r="L36"/>
  <c r="M36"/>
  <c r="N36"/>
  <c r="O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Q36"/>
  <c r="AR36"/>
  <c r="AS36"/>
  <c r="AT36"/>
  <c r="AU36"/>
  <c r="AV36"/>
  <c r="B37"/>
  <c r="C37"/>
  <c r="D37"/>
  <c r="E37"/>
  <c r="F37"/>
  <c r="G37"/>
  <c r="H37"/>
  <c r="I37"/>
  <c r="J37"/>
  <c r="K37"/>
  <c r="L37"/>
  <c r="M37"/>
  <c r="N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Q37"/>
  <c r="AR37"/>
  <c r="AS37"/>
  <c r="AT37"/>
  <c r="AU37"/>
  <c r="AV37"/>
  <c r="B38"/>
  <c r="C38"/>
  <c r="D38"/>
  <c r="E38"/>
  <c r="F38"/>
  <c r="G38"/>
  <c r="H38"/>
  <c r="I38"/>
  <c r="J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Q38"/>
  <c r="AR38"/>
  <c r="AS38"/>
  <c r="AT38"/>
  <c r="AU38"/>
  <c r="AV38"/>
  <c r="B39"/>
  <c r="C39"/>
  <c r="D39"/>
  <c r="E39"/>
  <c r="F39"/>
  <c r="G39"/>
  <c r="H39"/>
  <c r="I39"/>
  <c r="J39"/>
  <c r="K39"/>
  <c r="L39"/>
  <c r="M39"/>
  <c r="N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Q39"/>
  <c r="AR39"/>
  <c r="AS39"/>
  <c r="AT39"/>
  <c r="AU39"/>
  <c r="AV39"/>
  <c r="B40"/>
  <c r="C40"/>
  <c r="D40"/>
  <c r="E40"/>
  <c r="F40"/>
  <c r="G40"/>
  <c r="H40"/>
  <c r="I40"/>
  <c r="L40" s="1"/>
  <c r="J40"/>
  <c r="K40"/>
  <c r="M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Q40"/>
  <c r="AR40"/>
  <c r="AS40"/>
  <c r="AT40"/>
  <c r="AU40"/>
  <c r="AV40"/>
  <c r="B41"/>
  <c r="C41"/>
  <c r="D41"/>
  <c r="E41"/>
  <c r="F41"/>
  <c r="G41"/>
  <c r="H41"/>
  <c r="I41"/>
  <c r="J41"/>
  <c r="K41"/>
  <c r="L41"/>
  <c r="M41"/>
  <c r="N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Q41"/>
  <c r="AR41"/>
  <c r="AS41"/>
  <c r="AT41"/>
  <c r="AU41"/>
  <c r="AV41"/>
  <c r="I43" i="2"/>
  <c r="J43"/>
  <c r="Q43"/>
  <c r="N38" i="4" l="1"/>
  <c r="K38"/>
  <c r="L38"/>
  <c r="O41"/>
  <c r="S41"/>
  <c r="M38"/>
  <c r="O33"/>
  <c r="P27"/>
  <c r="Q27" s="1"/>
  <c r="P21"/>
  <c r="Q21" s="1"/>
  <c r="O35"/>
  <c r="S35"/>
  <c r="O31"/>
  <c r="S31"/>
  <c r="P29"/>
  <c r="Q29"/>
  <c r="O39"/>
  <c r="S39"/>
  <c r="O37"/>
  <c r="S37"/>
  <c r="P36"/>
  <c r="Q36" s="1"/>
  <c r="N34"/>
  <c r="K34"/>
  <c r="L34"/>
  <c r="S34" s="1"/>
  <c r="P32"/>
  <c r="Q32" s="1"/>
  <c r="N30"/>
  <c r="K30"/>
  <c r="O30" s="1"/>
  <c r="L30"/>
  <c r="P25"/>
  <c r="Q25"/>
  <c r="Q23"/>
  <c r="P23"/>
  <c r="P20"/>
  <c r="Q20"/>
  <c r="P28"/>
  <c r="Q28" s="1"/>
  <c r="Q19"/>
  <c r="P19"/>
  <c r="M26"/>
  <c r="M22"/>
  <c r="N40"/>
  <c r="S40" s="1"/>
  <c r="S27"/>
  <c r="L26"/>
  <c r="S26" s="1"/>
  <c r="N24"/>
  <c r="O24" s="1"/>
  <c r="S23"/>
  <c r="L22"/>
  <c r="S22" s="1"/>
  <c r="S19"/>
  <c r="L18"/>
  <c r="M18"/>
  <c r="K26"/>
  <c r="O26" s="1"/>
  <c r="K22"/>
  <c r="K18"/>
  <c r="S29"/>
  <c r="S25"/>
  <c r="S21"/>
  <c r="AQ17"/>
  <c r="P24" l="1"/>
  <c r="Q24" s="1"/>
  <c r="AM21"/>
  <c r="AN21"/>
  <c r="AP21"/>
  <c r="AO21"/>
  <c r="R21"/>
  <c r="AW21" s="1"/>
  <c r="AX21" s="1"/>
  <c r="AN36"/>
  <c r="AO36"/>
  <c r="R36"/>
  <c r="AP36"/>
  <c r="AM36"/>
  <c r="AO27"/>
  <c r="R27"/>
  <c r="AP27"/>
  <c r="AN27"/>
  <c r="AM27"/>
  <c r="AN28"/>
  <c r="AM28"/>
  <c r="AO28"/>
  <c r="R28"/>
  <c r="AP28"/>
  <c r="AN32"/>
  <c r="AO32"/>
  <c r="R32"/>
  <c r="AW32" s="1"/>
  <c r="AX32" s="1"/>
  <c r="AP32"/>
  <c r="AM32"/>
  <c r="AO19"/>
  <c r="R19"/>
  <c r="AW19" s="1"/>
  <c r="AX19" s="1"/>
  <c r="AP19"/>
  <c r="AN19"/>
  <c r="AM19"/>
  <c r="AO23"/>
  <c r="AN23"/>
  <c r="R23"/>
  <c r="AP23"/>
  <c r="AM23"/>
  <c r="P30"/>
  <c r="Q30"/>
  <c r="P39"/>
  <c r="Q39" s="1"/>
  <c r="P31"/>
  <c r="Q31" s="1"/>
  <c r="O38"/>
  <c r="O18"/>
  <c r="S24"/>
  <c r="AN20"/>
  <c r="AO20"/>
  <c r="AM20"/>
  <c r="R20"/>
  <c r="AP20"/>
  <c r="AM25"/>
  <c r="AP25"/>
  <c r="AN25"/>
  <c r="AO25"/>
  <c r="R25"/>
  <c r="O34"/>
  <c r="AM29"/>
  <c r="AN29"/>
  <c r="R29"/>
  <c r="AO29"/>
  <c r="AP29"/>
  <c r="S18"/>
  <c r="O22"/>
  <c r="P37"/>
  <c r="Q37" s="1"/>
  <c r="Q35"/>
  <c r="P35"/>
  <c r="P41"/>
  <c r="Q41" s="1"/>
  <c r="O40"/>
  <c r="P26"/>
  <c r="Q26" s="1"/>
  <c r="S30"/>
  <c r="P33"/>
  <c r="Q33" s="1"/>
  <c r="S38"/>
  <c r="AS59" i="2"/>
  <c r="Q46"/>
  <c r="AM41" i="4" l="1"/>
  <c r="AN41"/>
  <c r="AO41"/>
  <c r="R41"/>
  <c r="AP41"/>
  <c r="AN24"/>
  <c r="AO24"/>
  <c r="AM24"/>
  <c r="R24"/>
  <c r="AW24" s="1"/>
  <c r="AX24" s="1"/>
  <c r="AP24"/>
  <c r="AO31"/>
  <c r="R31"/>
  <c r="AP31"/>
  <c r="AM31"/>
  <c r="AN31"/>
  <c r="AM33"/>
  <c r="AN33"/>
  <c r="AO33"/>
  <c r="R33"/>
  <c r="AP33"/>
  <c r="R26"/>
  <c r="AP26"/>
  <c r="AM26"/>
  <c r="AO26"/>
  <c r="AN26"/>
  <c r="AO39"/>
  <c r="R39"/>
  <c r="AW39" s="1"/>
  <c r="AX39" s="1"/>
  <c r="AP39"/>
  <c r="AM39"/>
  <c r="AN39"/>
  <c r="AM37"/>
  <c r="AN37"/>
  <c r="AO37"/>
  <c r="AP37"/>
  <c r="R37"/>
  <c r="P34"/>
  <c r="Q34"/>
  <c r="P22"/>
  <c r="Q22" s="1"/>
  <c r="AW29"/>
  <c r="AX29" s="1"/>
  <c r="AW25"/>
  <c r="AX25" s="1"/>
  <c r="P38"/>
  <c r="Q38"/>
  <c r="R30"/>
  <c r="AP30"/>
  <c r="AM30"/>
  <c r="AN30"/>
  <c r="AO30"/>
  <c r="AW23"/>
  <c r="AX23" s="1"/>
  <c r="P40"/>
  <c r="Q40"/>
  <c r="AO35"/>
  <c r="R35"/>
  <c r="AW35" s="1"/>
  <c r="AX35" s="1"/>
  <c r="AP35"/>
  <c r="AM35"/>
  <c r="AN35"/>
  <c r="AW20"/>
  <c r="AX20" s="1"/>
  <c r="AW27"/>
  <c r="AX27" s="1"/>
  <c r="AW36"/>
  <c r="AX36" s="1"/>
  <c r="P18"/>
  <c r="Q18" s="1"/>
  <c r="AW28"/>
  <c r="AX28" s="1"/>
  <c r="I35" i="2"/>
  <c r="I36"/>
  <c r="I37"/>
  <c r="I38"/>
  <c r="I39"/>
  <c r="I40"/>
  <c r="I41"/>
  <c r="I42"/>
  <c r="I44"/>
  <c r="I45"/>
  <c r="I46"/>
  <c r="I47"/>
  <c r="I48"/>
  <c r="I49"/>
  <c r="I50"/>
  <c r="I51"/>
  <c r="I52"/>
  <c r="I53"/>
  <c r="I54"/>
  <c r="I55"/>
  <c r="I56"/>
  <c r="I57"/>
  <c r="I58"/>
  <c r="R22" i="4" l="1"/>
  <c r="AP22"/>
  <c r="AO22"/>
  <c r="AM22"/>
  <c r="AN22"/>
  <c r="R18"/>
  <c r="AP18"/>
  <c r="AM18"/>
  <c r="AO18"/>
  <c r="AN18"/>
  <c r="AW26"/>
  <c r="AX26" s="1"/>
  <c r="AW30"/>
  <c r="AX30" s="1"/>
  <c r="AW31"/>
  <c r="AX31" s="1"/>
  <c r="AW41"/>
  <c r="AX41" s="1"/>
  <c r="AN40"/>
  <c r="AO40"/>
  <c r="R40"/>
  <c r="AP40"/>
  <c r="AM40"/>
  <c r="R38"/>
  <c r="AW38" s="1"/>
  <c r="AX38" s="1"/>
  <c r="AP38"/>
  <c r="AM38"/>
  <c r="AN38"/>
  <c r="AO38"/>
  <c r="AW37"/>
  <c r="AX37" s="1"/>
  <c r="AW33"/>
  <c r="AX33" s="1"/>
  <c r="R34"/>
  <c r="AP34"/>
  <c r="AM34"/>
  <c r="AN34"/>
  <c r="AO34"/>
  <c r="H17"/>
  <c r="AW34" l="1"/>
  <c r="AX34" s="1"/>
  <c r="AW18"/>
  <c r="AX18" s="1"/>
  <c r="AW40"/>
  <c r="AX40" s="1"/>
  <c r="AW22"/>
  <c r="AX22" s="1"/>
  <c r="Q35" i="2"/>
  <c r="Q36"/>
  <c r="Q37"/>
  <c r="Q38"/>
  <c r="Q39"/>
  <c r="Q40"/>
  <c r="Q41"/>
  <c r="Q42"/>
  <c r="Q44"/>
  <c r="Q45"/>
  <c r="Q47"/>
  <c r="Q48"/>
  <c r="Q49"/>
  <c r="Q50"/>
  <c r="Q51"/>
  <c r="Q52"/>
  <c r="Q53"/>
  <c r="Q54"/>
  <c r="Q55"/>
  <c r="Q56"/>
  <c r="Q57"/>
  <c r="Q58"/>
  <c r="Q34"/>
  <c r="J35"/>
  <c r="J36"/>
  <c r="J37"/>
  <c r="J38"/>
  <c r="J39"/>
  <c r="J40"/>
  <c r="J41"/>
  <c r="J42"/>
  <c r="J44"/>
  <c r="J45"/>
  <c r="J46"/>
  <c r="J47"/>
  <c r="J48"/>
  <c r="J49"/>
  <c r="J50"/>
  <c r="J51"/>
  <c r="J52"/>
  <c r="J53"/>
  <c r="J54"/>
  <c r="J55"/>
  <c r="J56"/>
  <c r="J57"/>
  <c r="J58"/>
  <c r="AV17" i="4"/>
  <c r="AU17"/>
  <c r="AU42" l="1"/>
  <c r="AV42"/>
  <c r="A35" i="2"/>
  <c r="A36" s="1"/>
  <c r="A37" s="1"/>
  <c r="A38" s="1"/>
  <c r="AE59"/>
  <c r="AF59"/>
  <c r="AG59"/>
  <c r="AH59"/>
  <c r="AI59"/>
  <c r="AJ59"/>
  <c r="AK59"/>
  <c r="AL59"/>
  <c r="AM59"/>
  <c r="AN59"/>
  <c r="AO59"/>
  <c r="AP59"/>
  <c r="AQ59"/>
  <c r="AR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T17" i="4" l="1"/>
  <c r="AT42" s="1"/>
  <c r="AS17"/>
  <c r="AS42" s="1"/>
  <c r="AR17"/>
  <c r="AR42" s="1"/>
  <c r="AQ42"/>
  <c r="AL17"/>
  <c r="AL42" s="1"/>
  <c r="AJ17"/>
  <c r="AJ42" s="1"/>
  <c r="AH17"/>
  <c r="AH42" s="1"/>
  <c r="AI17"/>
  <c r="AI42" s="1"/>
  <c r="AK17"/>
  <c r="AK42" s="1"/>
  <c r="AG17"/>
  <c r="AG42" s="1"/>
  <c r="AC17"/>
  <c r="AC42" s="1"/>
  <c r="AD17"/>
  <c r="AD42" s="1"/>
  <c r="AE17"/>
  <c r="AE42" s="1"/>
  <c r="AF17"/>
  <c r="AF42" s="1"/>
  <c r="AA17"/>
  <c r="AA42" s="1"/>
  <c r="Z17"/>
  <c r="Z42" s="1"/>
  <c r="Y17"/>
  <c r="Y42" s="1"/>
  <c r="AB17"/>
  <c r="AB42" s="1"/>
  <c r="X17"/>
  <c r="X42" s="1"/>
  <c r="W17"/>
  <c r="W42" s="1"/>
  <c r="V17"/>
  <c r="V42" s="1"/>
  <c r="U17"/>
  <c r="U42" s="1"/>
  <c r="T17"/>
  <c r="T42" s="1"/>
  <c r="F17"/>
  <c r="G17"/>
  <c r="E17"/>
  <c r="D17"/>
  <c r="C17"/>
  <c r="B17"/>
  <c r="A17"/>
  <c r="A18" s="1"/>
  <c r="A19" s="1"/>
  <c r="A20" s="1"/>
  <c r="E6"/>
  <c r="V24" i="2"/>
  <c r="V23"/>
  <c r="V22"/>
  <c r="V21"/>
  <c r="V20"/>
  <c r="V19"/>
  <c r="V18"/>
  <c r="V17"/>
  <c r="V16"/>
  <c r="V15"/>
  <c r="U14"/>
  <c r="T14"/>
  <c r="S14"/>
  <c r="R14"/>
  <c r="R9" s="1"/>
  <c r="V13"/>
  <c r="V12"/>
  <c r="V11"/>
  <c r="V10"/>
  <c r="U9"/>
  <c r="T9"/>
  <c r="S9"/>
  <c r="V8"/>
  <c r="V7"/>
  <c r="U6"/>
  <c r="T6"/>
  <c r="S6"/>
  <c r="R6"/>
  <c r="V5"/>
  <c r="V4"/>
  <c r="V3"/>
  <c r="V2"/>
  <c r="I34"/>
  <c r="I17" i="4" s="1"/>
  <c r="K17" s="1"/>
  <c r="J34" i="2"/>
  <c r="J17" i="4" l="1"/>
  <c r="J59" i="2"/>
  <c r="S25"/>
  <c r="T25"/>
  <c r="N17" i="4"/>
  <c r="N42" s="1"/>
  <c r="M17"/>
  <c r="M42" s="1"/>
  <c r="L17"/>
  <c r="L42" s="1"/>
  <c r="U25" i="2"/>
  <c r="V14"/>
  <c r="V9"/>
  <c r="R25"/>
  <c r="V6"/>
  <c r="AZ36" i="4" l="1"/>
  <c r="AZ23"/>
  <c r="AZ28"/>
  <c r="O17"/>
  <c r="O42" s="1"/>
  <c r="K42"/>
  <c r="S17"/>
  <c r="S42" s="1"/>
  <c r="V25" i="2"/>
  <c r="AZ31" i="4" l="1"/>
  <c r="AZ19"/>
  <c r="AZ25"/>
  <c r="AZ32"/>
  <c r="AZ34"/>
  <c r="P17"/>
  <c r="P42" s="1"/>
  <c r="AZ30" l="1"/>
  <c r="AZ38"/>
  <c r="Q17"/>
  <c r="R17" s="1"/>
  <c r="R42" s="1"/>
  <c r="AZ40"/>
  <c r="AZ21"/>
  <c r="AZ39"/>
  <c r="AZ33"/>
  <c r="AZ20"/>
  <c r="AZ22"/>
  <c r="AZ35"/>
  <c r="AZ24"/>
  <c r="AZ18"/>
  <c r="AZ29"/>
  <c r="AZ41"/>
  <c r="AZ27"/>
  <c r="AZ37"/>
  <c r="AN17" l="1"/>
  <c r="AN42" s="1"/>
  <c r="Q42"/>
  <c r="AP17"/>
  <c r="AP42" s="1"/>
  <c r="AM17"/>
  <c r="AM42" s="1"/>
  <c r="AO17"/>
  <c r="AO42" s="1"/>
  <c r="AW17" l="1"/>
  <c r="AX17" s="1"/>
  <c r="AZ17" s="1"/>
  <c r="AX42" l="1"/>
  <c r="AW42"/>
</calcChain>
</file>

<file path=xl/sharedStrings.xml><?xml version="1.0" encoding="utf-8"?>
<sst xmlns="http://schemas.openxmlformats.org/spreadsheetml/2006/main" count="288" uniqueCount="152">
  <si>
    <t>Показатели на начало учебного года</t>
  </si>
  <si>
    <t>0</t>
  </si>
  <si>
    <t>ИТОГО</t>
  </si>
  <si>
    <t>ТАРИФИКАЦИОННЫЙ  СПИСОК</t>
  </si>
  <si>
    <t>№ п/п</t>
  </si>
  <si>
    <t>Ф.И.О.</t>
  </si>
  <si>
    <t>Образование</t>
  </si>
  <si>
    <t>Ступень/звено</t>
  </si>
  <si>
    <t>Ставка</t>
  </si>
  <si>
    <t>Доплата 10%</t>
  </si>
  <si>
    <t>Основные часы</t>
  </si>
  <si>
    <t>1-4</t>
  </si>
  <si>
    <t>5-9</t>
  </si>
  <si>
    <t>10-11</t>
  </si>
  <si>
    <t>%</t>
  </si>
  <si>
    <t>кл</t>
  </si>
  <si>
    <t>часы</t>
  </si>
  <si>
    <t>Педагогический  стаж</t>
  </si>
  <si>
    <t>Коэффициент</t>
  </si>
  <si>
    <t>Количество ставок</t>
  </si>
  <si>
    <t>ВСЕГО</t>
  </si>
  <si>
    <t xml:space="preserve">2)Число кл-комплектов </t>
  </si>
  <si>
    <t xml:space="preserve">3)Число учащихся </t>
  </si>
  <si>
    <t>1)Число классов (групп)</t>
  </si>
  <si>
    <t>4)Общее число часов преподавательской  работы в неделю по тарификации, в т.ч.</t>
  </si>
  <si>
    <t>а) число часов  по учебному плану, из них:</t>
  </si>
  <si>
    <t>вариативная часть</t>
  </si>
  <si>
    <t>б) дополнительных часов,  всего</t>
  </si>
  <si>
    <t>обучение на дому</t>
  </si>
  <si>
    <t>физической культуры</t>
  </si>
  <si>
    <t>музыки</t>
  </si>
  <si>
    <t>в связи с делением классов на группы при проведении занятий по:</t>
  </si>
  <si>
    <t>иностранному языку</t>
  </si>
  <si>
    <t>трудовому обучению</t>
  </si>
  <si>
    <t>физической культуре</t>
  </si>
  <si>
    <t>информатике и основам вычислительной техники</t>
  </si>
  <si>
    <t>технологии</t>
  </si>
  <si>
    <t>русскому языку в классах с казахским языком обучения</t>
  </si>
  <si>
    <t>казахскому языку в классах с русским языком обучения</t>
  </si>
  <si>
    <t>казахской литературы в классах с русским языком обучения</t>
  </si>
  <si>
    <t xml:space="preserve"> 5-9 кл.</t>
  </si>
  <si>
    <t xml:space="preserve"> 10-12 кл.</t>
  </si>
  <si>
    <t>Преподаваемый  предмет</t>
  </si>
  <si>
    <t>Доплата за наставничество (100 % от БДО)</t>
  </si>
  <si>
    <t>МРП</t>
  </si>
  <si>
    <t>Доплата за ведение внеурочных спортивных занятий ( 100% от БДО)</t>
  </si>
  <si>
    <t>127 вид</t>
  </si>
  <si>
    <t>111 вид- 20% и 112 вид 30%</t>
  </si>
  <si>
    <t>122 вид</t>
  </si>
  <si>
    <t>мастер 144 вид, исследователь 143 вид, эксперт 142 вид, модератор 141 вид</t>
  </si>
  <si>
    <t>1-4  класс 130 вид, 5-12 класс 124 вид</t>
  </si>
  <si>
    <t>Доплата за степень магистра по научно-педагогическому направлению
 ( 10 МРП)</t>
  </si>
  <si>
    <t>БДО: 17697 тенге</t>
  </si>
  <si>
    <t>0 кл</t>
  </si>
  <si>
    <t xml:space="preserve"> 1-4 кл.</t>
  </si>
  <si>
    <t>по профильным предметам (самопознание)</t>
  </si>
  <si>
    <t>Главный бухгалтер:</t>
  </si>
  <si>
    <t>Зам директора по УЧ:</t>
  </si>
  <si>
    <t>Главный экономист:</t>
  </si>
  <si>
    <t>Главный специалист:</t>
  </si>
  <si>
    <t>Профорг школы:</t>
  </si>
  <si>
    <t xml:space="preserve"> Заработная плата (кол-во часов в неделю)</t>
  </si>
  <si>
    <t xml:space="preserve">Доплата за проверку тетрадей </t>
  </si>
  <si>
    <t>классное руководство</t>
  </si>
  <si>
    <t xml:space="preserve">         1-4</t>
  </si>
  <si>
    <t xml:space="preserve">         5-9</t>
  </si>
  <si>
    <t xml:space="preserve">        10-11</t>
  </si>
  <si>
    <t>Коэффициент повышения</t>
  </si>
  <si>
    <t xml:space="preserve">Доплата по обновленному содержанию образования 30% от ДО </t>
  </si>
  <si>
    <t>Доплата за работу с детьми особыми образовательными потребностями (ООП) 40% от БДО</t>
  </si>
  <si>
    <t xml:space="preserve">         1-4кл</t>
  </si>
  <si>
    <t xml:space="preserve">         5-9 кл</t>
  </si>
  <si>
    <t xml:space="preserve">        10-11кл</t>
  </si>
  <si>
    <t>мастер-50%</t>
  </si>
  <si>
    <t>исследователь-40%</t>
  </si>
  <si>
    <t>эксперт-35%</t>
  </si>
  <si>
    <t xml:space="preserve"> модератор-30%</t>
  </si>
  <si>
    <t>Доплата за квалификацию педагогического мастерства                ( мастер-50%, исследователь-40%,эксперт-35%, модератор-30%) от  ДО</t>
  </si>
  <si>
    <t>За ведение на английском языке предметов: физики, химии, биологии, информатики</t>
  </si>
  <si>
    <t>Повышение за работу в сельской местности 25%</t>
  </si>
  <si>
    <t>Всего доплат</t>
  </si>
  <si>
    <t>ИТОГО МЕСЯЧНЫЙ ФОТ</t>
  </si>
  <si>
    <t>Кол-во месяцев</t>
  </si>
  <si>
    <t>ИТОГО ГОДОВОЙ ФОТ</t>
  </si>
  <si>
    <t>тенге</t>
  </si>
  <si>
    <t>Методист по кадром РОО:</t>
  </si>
  <si>
    <t>из них:                                                                                                                           в связи с освобождением учителей начальных классов от ведения уроков:</t>
  </si>
  <si>
    <t>Итого   с учетом повышения</t>
  </si>
  <si>
    <t xml:space="preserve">Всего ДО </t>
  </si>
  <si>
    <t>Подпись</t>
  </si>
  <si>
    <t>Доплата за особые условия труда  10% от ДО</t>
  </si>
  <si>
    <t>За ведение кабинета (в школах, школах-интернатах, в детских домах</t>
  </si>
  <si>
    <t>кабинеты и мастерские  - 20% от БДО</t>
  </si>
  <si>
    <t>Комбинированные мастерские 30% от БДО</t>
  </si>
  <si>
    <t>инвариантная часть</t>
  </si>
  <si>
    <t xml:space="preserve">учителей  на 1сентября  2023 года </t>
  </si>
  <si>
    <t>СОГЛАСОВАНО            Руководитель ГУ "Отдел образования  по Жаксынскому району управления образования Акмолинской области"                                 Кайрмденов Ж.Ж.      ________________</t>
  </si>
  <si>
    <t>МРП: 3450 тенге</t>
  </si>
  <si>
    <t>МЗП: 70000 тенге</t>
  </si>
  <si>
    <t xml:space="preserve">учителей  на 1 сентября 2023 года </t>
  </si>
  <si>
    <t>Дарменова Бибигуль Молдатаевна</t>
  </si>
  <si>
    <t>Карибаева Кульбану Каримжановна</t>
  </si>
  <si>
    <t>Ваканcия</t>
  </si>
  <si>
    <t>Анеф Нурлан</t>
  </si>
  <si>
    <t>Әбдуахитова Дина Әбдіғалымқызы</t>
  </si>
  <si>
    <t>Рашат Рина</t>
  </si>
  <si>
    <t>Нуга Рая</t>
  </si>
  <si>
    <t>Қызыр Айгул</t>
  </si>
  <si>
    <t>Аханшаева Роза Турдимуратовна</t>
  </si>
  <si>
    <t>Батырбекова Данагуль Кунтугановна</t>
  </si>
  <si>
    <t>Дуйсенбаев Мерекебай Жаксиликович</t>
  </si>
  <si>
    <t>Бекболат Еркегул</t>
  </si>
  <si>
    <t>Арин Кенжегул</t>
  </si>
  <si>
    <t>Жусупова Айсулуу Тэюмызовна</t>
  </si>
  <si>
    <t>Абдуайтова Акмарал Балғабаевна</t>
  </si>
  <si>
    <t>Асханбек Бейсен</t>
  </si>
  <si>
    <t>Тұқаш Төрехан Дотанұлы</t>
  </si>
  <si>
    <t>Мизанхан Гульсихан</t>
  </si>
  <si>
    <t>Тұкаш Ғалия Қанатқызы</t>
  </si>
  <si>
    <t>Хинаят Кумискуль</t>
  </si>
  <si>
    <t>Алдабергенова Дина Сериковна</t>
  </si>
  <si>
    <t xml:space="preserve">учитель казахского языка и литературы   </t>
  </si>
  <si>
    <t xml:space="preserve">учитель начальных классов </t>
  </si>
  <si>
    <t>учитель начальных классов Руский язык начальных классов</t>
  </si>
  <si>
    <t>Учитель музыки</t>
  </si>
  <si>
    <t>учитель истории и право</t>
  </si>
  <si>
    <t>учитель биологии и географии</t>
  </si>
  <si>
    <t xml:space="preserve"> учитель казахского языка и литературы    </t>
  </si>
  <si>
    <t>учитель иностранного языка</t>
  </si>
  <si>
    <t>учитель физической культуры  и спорта</t>
  </si>
  <si>
    <t>Учитель математики</t>
  </si>
  <si>
    <t xml:space="preserve">Учитель физики </t>
  </si>
  <si>
    <t>учитель информатики</t>
  </si>
  <si>
    <t>учитель русского  языка и литературы</t>
  </si>
  <si>
    <t>учитель химии и биологии</t>
  </si>
  <si>
    <t>учитель физической культуры и спорат</t>
  </si>
  <si>
    <t xml:space="preserve">учитель физической культуры и спорта </t>
  </si>
  <si>
    <t>художественный труд,графика и проектирование</t>
  </si>
  <si>
    <t>учитель математики</t>
  </si>
  <si>
    <t xml:space="preserve">учитель Каз.яз и лит  </t>
  </si>
  <si>
    <t>учитель начальных классов</t>
  </si>
  <si>
    <t>Высшее</t>
  </si>
  <si>
    <t>Ср.спец</t>
  </si>
  <si>
    <t>В2-2</t>
  </si>
  <si>
    <t>В2-4</t>
  </si>
  <si>
    <t>В2-3</t>
  </si>
  <si>
    <t>В4-3</t>
  </si>
  <si>
    <t>УТВЕРЖДАЮ                                      Руководитель  КГУ "Общеобразовательная школа села Беловодское"   Дуйсенбаев М.Ж.       _____________</t>
  </si>
  <si>
    <t>Коммунальное государственное учреждение "Общеобразовательная школа  села Беловодское отдела образования по Жаксынскому району управления образования Акмолинской области"</t>
  </si>
  <si>
    <t>СОГЛАСОВАНО            Руководитель ГУ "Отдел образования  по Жаксынскому району управления образования Акмолинской области"                                 Кайрмденов Ж.Ж.     ________________</t>
  </si>
  <si>
    <t>глобальная компитенция</t>
  </si>
  <si>
    <t>УТВЕРЖДАЮ                         Годовой фонд заработной платы  87914962,74 тенге.                                Руководитель  КГУ "Общеобразовательная школа села Беловодское"                         Дуйсенбаев М.Ж.      _____________</t>
  </si>
</sst>
</file>

<file path=xl/styles.xml><?xml version="1.0" encoding="utf-8"?>
<styleSheet xmlns="http://schemas.openxmlformats.org/spreadsheetml/2006/main">
  <numFmts count="5">
    <numFmt numFmtId="164" formatCode="#,##0.00;\-#,##0.00;"/>
    <numFmt numFmtId="165" formatCode="#,##0.0;\-#,##0.0;"/>
    <numFmt numFmtId="166" formatCode="#,##0;\-#,##0;"/>
    <numFmt numFmtId="167" formatCode="#,###"/>
    <numFmt numFmtId="168" formatCode="0.0%"/>
  </numFmts>
  <fonts count="16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1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/>
    <xf numFmtId="1" fontId="3" fillId="0" borderId="2" xfId="0" applyNumberFormat="1" applyFont="1" applyFill="1" applyBorder="1" applyAlignment="1"/>
    <xf numFmtId="1" fontId="3" fillId="0" borderId="2" xfId="0" applyNumberFormat="1" applyFont="1" applyBorder="1" applyAlignment="1"/>
    <xf numFmtId="0" fontId="3" fillId="0" borderId="1" xfId="0" applyFont="1" applyBorder="1" applyAlignment="1"/>
    <xf numFmtId="0" fontId="5" fillId="0" borderId="0" xfId="0" applyFont="1" applyBorder="1" applyAlignment="1">
      <alignment wrapText="1"/>
    </xf>
    <xf numFmtId="0" fontId="3" fillId="0" borderId="16" xfId="0" applyFont="1" applyBorder="1" applyAlignment="1"/>
    <xf numFmtId="0" fontId="8" fillId="0" borderId="0" xfId="1" applyFont="1" applyAlignment="1" applyProtection="1">
      <alignment horizontal="left" vertical="top" wrapText="1"/>
      <protection locked="0"/>
    </xf>
    <xf numFmtId="0" fontId="3" fillId="0" borderId="22" xfId="0" applyFont="1" applyBorder="1"/>
    <xf numFmtId="0" fontId="3" fillId="0" borderId="22" xfId="0" applyFont="1" applyBorder="1" applyAlignment="1"/>
    <xf numFmtId="0" fontId="3" fillId="0" borderId="11" xfId="0" applyFont="1" applyBorder="1"/>
    <xf numFmtId="0" fontId="3" fillId="0" borderId="11" xfId="0" applyFont="1" applyBorder="1" applyAlignment="1"/>
    <xf numFmtId="1" fontId="3" fillId="0" borderId="11" xfId="0" applyNumberFormat="1" applyFont="1" applyFill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23" xfId="0" applyFont="1" applyBorder="1" applyAlignment="1"/>
    <xf numFmtId="0" fontId="3" fillId="0" borderId="23" xfId="0" applyFont="1" applyBorder="1"/>
    <xf numFmtId="16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/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17" xfId="0" applyFont="1" applyBorder="1" applyAlignment="1"/>
    <xf numFmtId="0" fontId="5" fillId="0" borderId="12" xfId="0" applyFont="1" applyBorder="1" applyAlignment="1"/>
    <xf numFmtId="0" fontId="10" fillId="0" borderId="0" xfId="1" applyFont="1" applyAlignment="1">
      <alignment wrapText="1"/>
    </xf>
    <xf numFmtId="0" fontId="10" fillId="0" borderId="3" xfId="1" applyFont="1" applyBorder="1" applyAlignment="1">
      <alignment wrapText="1"/>
    </xf>
    <xf numFmtId="0" fontId="3" fillId="0" borderId="3" xfId="0" applyFont="1" applyBorder="1"/>
    <xf numFmtId="0" fontId="2" fillId="0" borderId="0" xfId="1" applyAlignment="1">
      <alignment horizontal="left"/>
    </xf>
    <xf numFmtId="0" fontId="10" fillId="0" borderId="0" xfId="1" applyFont="1" applyBorder="1" applyAlignment="1">
      <alignment wrapText="1"/>
    </xf>
    <xf numFmtId="0" fontId="2" fillId="0" borderId="3" xfId="1" applyBorder="1" applyAlignment="1"/>
    <xf numFmtId="165" fontId="3" fillId="0" borderId="0" xfId="0" applyNumberFormat="1" applyFont="1"/>
    <xf numFmtId="0" fontId="5" fillId="0" borderId="0" xfId="0" applyFont="1" applyBorder="1" applyAlignment="1"/>
    <xf numFmtId="2" fontId="6" fillId="0" borderId="2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Border="1"/>
    <xf numFmtId="9" fontId="0" fillId="0" borderId="1" xfId="0" applyNumberFormat="1" applyBorder="1" applyAlignment="1">
      <alignment wrapText="1"/>
    </xf>
    <xf numFmtId="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0" xfId="2" applyFont="1" applyAlignment="1" applyProtection="1">
      <alignment vertical="top" wrapText="1"/>
      <protection locked="0"/>
    </xf>
    <xf numFmtId="0" fontId="5" fillId="0" borderId="0" xfId="0" applyFont="1" applyBorder="1" applyAlignment="1">
      <alignment horizontal="center" vertical="center"/>
    </xf>
    <xf numFmtId="16" fontId="5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11" fillId="0" borderId="2" xfId="0" applyNumberFormat="1" applyFont="1" applyFill="1" applyBorder="1" applyAlignment="1">
      <alignment horizontal="right" wrapText="1"/>
    </xf>
    <xf numFmtId="0" fontId="11" fillId="0" borderId="2" xfId="0" applyNumberFormat="1" applyFont="1" applyBorder="1" applyAlignment="1">
      <alignment horizontal="left" wrapText="1"/>
    </xf>
    <xf numFmtId="0" fontId="11" fillId="0" borderId="2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right"/>
    </xf>
    <xf numFmtId="0" fontId="3" fillId="0" borderId="0" xfId="0" applyNumberFormat="1" applyFont="1"/>
    <xf numFmtId="0" fontId="5" fillId="0" borderId="0" xfId="0" applyNumberFormat="1" applyFont="1"/>
    <xf numFmtId="0" fontId="6" fillId="0" borderId="2" xfId="0" applyNumberFormat="1" applyFont="1" applyFill="1" applyBorder="1" applyAlignment="1"/>
    <xf numFmtId="0" fontId="4" fillId="2" borderId="2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/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/>
    <xf numFmtId="0" fontId="5" fillId="0" borderId="0" xfId="0" applyNumberFormat="1" applyFont="1" applyBorder="1" applyAlignment="1"/>
    <xf numFmtId="0" fontId="3" fillId="0" borderId="0" xfId="0" applyNumberFormat="1" applyFont="1" applyBorder="1" applyAlignment="1"/>
    <xf numFmtId="0" fontId="0" fillId="0" borderId="0" xfId="0" applyNumberFormat="1"/>
    <xf numFmtId="0" fontId="10" fillId="0" borderId="0" xfId="0" applyNumberFormat="1" applyFont="1" applyAlignment="1">
      <alignment wrapText="1"/>
    </xf>
    <xf numFmtId="0" fontId="10" fillId="0" borderId="3" xfId="1" applyNumberFormat="1" applyFont="1" applyBorder="1" applyAlignment="1">
      <alignment wrapText="1"/>
    </xf>
    <xf numFmtId="0" fontId="3" fillId="0" borderId="3" xfId="0" applyNumberFormat="1" applyFont="1" applyBorder="1"/>
    <xf numFmtId="0" fontId="10" fillId="0" borderId="0" xfId="1" applyNumberFormat="1" applyFont="1" applyAlignment="1">
      <alignment wrapText="1"/>
    </xf>
    <xf numFmtId="0" fontId="2" fillId="0" borderId="0" xfId="1" applyNumberFormat="1" applyAlignment="1">
      <alignment horizontal="left"/>
    </xf>
    <xf numFmtId="0" fontId="3" fillId="0" borderId="0" xfId="0" applyNumberFormat="1" applyFont="1" applyAlignment="1">
      <alignment horizontal="left"/>
    </xf>
    <xf numFmtId="0" fontId="10" fillId="0" borderId="0" xfId="1" applyNumberFormat="1" applyFont="1" applyBorder="1" applyAlignment="1">
      <alignment wrapText="1"/>
    </xf>
    <xf numFmtId="0" fontId="3" fillId="0" borderId="0" xfId="0" applyNumberFormat="1" applyFont="1" applyAlignment="1">
      <alignment horizontal="center"/>
    </xf>
    <xf numFmtId="0" fontId="2" fillId="0" borderId="3" xfId="1" applyNumberFormat="1" applyBorder="1" applyAlignment="1"/>
    <xf numFmtId="1" fontId="11" fillId="0" borderId="2" xfId="0" applyNumberFormat="1" applyFont="1" applyFill="1" applyBorder="1" applyAlignment="1">
      <alignment horizontal="right" wrapText="1"/>
    </xf>
    <xf numFmtId="2" fontId="11" fillId="0" borderId="2" xfId="0" applyNumberFormat="1" applyFont="1" applyFill="1" applyBorder="1" applyAlignment="1">
      <alignment horizontal="right" wrapText="1"/>
    </xf>
    <xf numFmtId="2" fontId="4" fillId="0" borderId="2" xfId="0" applyNumberFormat="1" applyFont="1" applyFill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6" fillId="0" borderId="0" xfId="0" applyNumberFormat="1" applyFont="1" applyAlignment="1"/>
    <xf numFmtId="0" fontId="4" fillId="0" borderId="0" xfId="0" applyNumberFormat="1" applyFont="1"/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9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2" fontId="3" fillId="0" borderId="2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9" fontId="5" fillId="0" borderId="2" xfId="0" applyNumberFormat="1" applyFont="1" applyFill="1" applyBorder="1" applyAlignment="1">
      <alignment horizontal="right"/>
    </xf>
    <xf numFmtId="9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3" fontId="1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165" fontId="3" fillId="0" borderId="2" xfId="0" applyNumberFormat="1" applyFont="1" applyFill="1" applyBorder="1" applyAlignment="1">
      <alignment horizontal="right"/>
    </xf>
    <xf numFmtId="3" fontId="15" fillId="0" borderId="2" xfId="0" applyNumberFormat="1" applyFont="1" applyBorder="1" applyAlignment="1">
      <alignment vertical="center" wrapText="1"/>
    </xf>
    <xf numFmtId="0" fontId="3" fillId="0" borderId="2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2" fontId="3" fillId="0" borderId="4" xfId="0" applyNumberFormat="1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 wrapText="1"/>
    </xf>
    <xf numFmtId="0" fontId="3" fillId="0" borderId="2" xfId="0" applyFont="1" applyFill="1" applyBorder="1" applyAlignment="1"/>
    <xf numFmtId="4" fontId="5" fillId="2" borderId="2" xfId="0" applyNumberFormat="1" applyFont="1" applyFill="1" applyBorder="1" applyAlignment="1">
      <alignment wrapText="1"/>
    </xf>
    <xf numFmtId="4" fontId="5" fillId="2" borderId="2" xfId="0" applyNumberFormat="1" applyFont="1" applyFill="1" applyBorder="1" applyAlignment="1"/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168" fontId="5" fillId="2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26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2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9" fontId="0" fillId="0" borderId="25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0" fontId="0" fillId="0" borderId="2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9" fontId="0" fillId="0" borderId="25" xfId="0" applyNumberFormat="1" applyBorder="1" applyAlignment="1">
      <alignment horizontal="center" wrapText="1"/>
    </xf>
    <xf numFmtId="9" fontId="0" fillId="0" borderId="11" xfId="0" applyNumberFormat="1" applyBorder="1" applyAlignment="1">
      <alignment horizontal="center" wrapText="1"/>
    </xf>
    <xf numFmtId="0" fontId="8" fillId="0" borderId="0" xfId="2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0" xfId="1" applyNumberFormat="1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2 2" xfId="2"/>
    <cellStyle name="Обычный 2 2 2" xfId="4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BQ65"/>
  <sheetViews>
    <sheetView showRuler="0" view="pageBreakPreview" topLeftCell="A44" zoomScaleNormal="106" zoomScaleSheetLayoutView="100" workbookViewId="0">
      <selection activeCell="D49" sqref="D49"/>
    </sheetView>
  </sheetViews>
  <sheetFormatPr defaultColWidth="8.83203125" defaultRowHeight="12.75"/>
  <cols>
    <col min="1" max="1" width="3.33203125" style="2" customWidth="1"/>
    <col min="2" max="2" width="23.33203125" style="3" customWidth="1"/>
    <col min="3" max="3" width="28.6640625" style="2" customWidth="1"/>
    <col min="4" max="4" width="19.1640625" style="2" customWidth="1"/>
    <col min="5" max="5" width="10.5" style="2" customWidth="1"/>
    <col min="6" max="6" width="17.33203125" style="2" customWidth="1"/>
    <col min="7" max="7" width="10" style="2" customWidth="1"/>
    <col min="8" max="8" width="10" style="10" customWidth="1"/>
    <col min="9" max="9" width="11.5" style="2" customWidth="1"/>
    <col min="10" max="10" width="9.6640625" style="2" customWidth="1"/>
    <col min="11" max="11" width="11.83203125" style="3" customWidth="1"/>
    <col min="12" max="12" width="11.6640625" style="3" customWidth="1"/>
    <col min="13" max="13" width="11.33203125" style="3" customWidth="1"/>
    <col min="14" max="14" width="10" style="3" customWidth="1"/>
    <col min="15" max="16" width="11.1640625" style="3" customWidth="1"/>
    <col min="17" max="18" width="15.1640625" style="3" customWidth="1"/>
    <col min="19" max="19" width="7.5" style="3" customWidth="1"/>
    <col min="20" max="21" width="8" style="3" customWidth="1"/>
    <col min="22" max="22" width="11.33203125" style="3" customWidth="1"/>
    <col min="23" max="24" width="8.1640625" style="3" customWidth="1"/>
    <col min="25" max="25" width="11.5" style="3" customWidth="1"/>
    <col min="26" max="27" width="8" style="3" customWidth="1"/>
    <col min="28" max="28" width="13.6640625" style="2" customWidth="1"/>
    <col min="29" max="29" width="6.83203125" style="3" customWidth="1"/>
    <col min="30" max="30" width="12.1640625" style="3" customWidth="1"/>
    <col min="31" max="31" width="9.6640625" style="3" customWidth="1"/>
    <col min="32" max="32" width="12.1640625" style="3" customWidth="1"/>
    <col min="33" max="33" width="9.83203125" style="3" customWidth="1"/>
    <col min="34" max="34" width="11.33203125" style="3" customWidth="1"/>
    <col min="35" max="35" width="9.5" style="3" customWidth="1"/>
    <col min="36" max="36" width="16.5" style="3" customWidth="1"/>
    <col min="37" max="37" width="12.1640625" style="3" customWidth="1"/>
    <col min="38" max="38" width="11.83203125" style="3" customWidth="1"/>
    <col min="39" max="39" width="14" style="39" customWidth="1"/>
    <col min="40" max="40" width="14.5" style="39" customWidth="1"/>
    <col min="41" max="41" width="10.1640625" style="3" customWidth="1"/>
    <col min="42" max="42" width="10.83203125" style="3" customWidth="1"/>
    <col min="43" max="43" width="14.1640625" style="3" customWidth="1"/>
    <col min="44" max="44" width="16.6640625" style="3" customWidth="1"/>
    <col min="45" max="46" width="16.6640625" style="39" customWidth="1"/>
    <col min="47" max="47" width="12.5" style="3" customWidth="1"/>
    <col min="48" max="16384" width="8.83203125" style="3"/>
  </cols>
  <sheetData>
    <row r="1" spans="1:68" s="39" customFormat="1" ht="141.75" customHeight="1" thickBot="1">
      <c r="A1" s="10"/>
      <c r="B1" s="23"/>
      <c r="C1" s="66" t="s">
        <v>96</v>
      </c>
      <c r="D1" s="66"/>
      <c r="E1" s="191"/>
      <c r="F1" s="191"/>
      <c r="H1" s="192" t="s">
        <v>147</v>
      </c>
      <c r="I1" s="192"/>
      <c r="J1" s="192"/>
      <c r="L1" s="197" t="s">
        <v>0</v>
      </c>
      <c r="M1" s="198"/>
      <c r="N1" s="198"/>
      <c r="O1" s="198"/>
      <c r="P1" s="198"/>
      <c r="Q1" s="199"/>
      <c r="R1" s="36" t="s">
        <v>53</v>
      </c>
      <c r="S1" s="35" t="s">
        <v>54</v>
      </c>
      <c r="T1" s="33" t="s">
        <v>40</v>
      </c>
      <c r="U1" s="33" t="s">
        <v>41</v>
      </c>
      <c r="V1" s="34" t="s">
        <v>20</v>
      </c>
      <c r="AL1" s="10"/>
      <c r="BN1" s="10"/>
      <c r="BO1" s="10"/>
      <c r="BP1" s="10"/>
    </row>
    <row r="2" spans="1:68" s="39" customFormat="1">
      <c r="A2" s="10"/>
      <c r="B2" s="38"/>
      <c r="C2" s="38"/>
      <c r="D2" s="38"/>
      <c r="E2" s="38"/>
      <c r="L2" s="200" t="s">
        <v>23</v>
      </c>
      <c r="M2" s="201"/>
      <c r="N2" s="201"/>
      <c r="O2" s="201"/>
      <c r="P2" s="201"/>
      <c r="Q2" s="202"/>
      <c r="R2" s="24">
        <v>1</v>
      </c>
      <c r="S2" s="25">
        <v>4</v>
      </c>
      <c r="T2" s="22">
        <v>5</v>
      </c>
      <c r="U2" s="22">
        <v>2</v>
      </c>
      <c r="V2" s="43">
        <f t="shared" ref="V2:V24" si="0">SUM(S2:U2)</f>
        <v>11</v>
      </c>
      <c r="AL2" s="10"/>
      <c r="BN2" s="10"/>
      <c r="BO2" s="10"/>
      <c r="BP2" s="10"/>
    </row>
    <row r="3" spans="1:68" s="39" customFormat="1">
      <c r="A3" s="10"/>
      <c r="B3" s="38"/>
      <c r="C3" s="38"/>
      <c r="D3" s="38"/>
      <c r="E3" s="38"/>
      <c r="L3" s="166" t="s">
        <v>21</v>
      </c>
      <c r="M3" s="167"/>
      <c r="N3" s="167"/>
      <c r="O3" s="167"/>
      <c r="P3" s="167"/>
      <c r="Q3" s="168"/>
      <c r="R3" s="26">
        <v>1</v>
      </c>
      <c r="S3" s="27">
        <v>4</v>
      </c>
      <c r="T3" s="17">
        <v>5</v>
      </c>
      <c r="U3" s="17">
        <v>2</v>
      </c>
      <c r="V3" s="43">
        <f t="shared" si="0"/>
        <v>11</v>
      </c>
      <c r="AL3" s="10"/>
      <c r="BN3" s="10"/>
      <c r="BO3" s="10"/>
      <c r="BP3" s="10"/>
    </row>
    <row r="4" spans="1:68" s="39" customFormat="1">
      <c r="A4" s="10"/>
      <c r="B4" s="38"/>
      <c r="C4" s="38"/>
      <c r="D4" s="38"/>
      <c r="E4" s="38"/>
      <c r="L4" s="166" t="s">
        <v>22</v>
      </c>
      <c r="M4" s="167"/>
      <c r="N4" s="167"/>
      <c r="O4" s="167"/>
      <c r="P4" s="167"/>
      <c r="Q4" s="168"/>
      <c r="R4" s="26">
        <v>8</v>
      </c>
      <c r="S4" s="27">
        <v>21</v>
      </c>
      <c r="T4" s="17">
        <v>40</v>
      </c>
      <c r="U4" s="17">
        <v>7</v>
      </c>
      <c r="V4" s="43">
        <f t="shared" si="0"/>
        <v>68</v>
      </c>
      <c r="AL4" s="10"/>
      <c r="BN4" s="10"/>
      <c r="BO4" s="10"/>
      <c r="BP4" s="10"/>
    </row>
    <row r="5" spans="1:68" s="39" customFormat="1">
      <c r="A5" s="10"/>
      <c r="B5" s="38"/>
      <c r="C5" s="38"/>
      <c r="D5" s="38"/>
      <c r="E5" s="38"/>
      <c r="L5" s="166" t="s">
        <v>24</v>
      </c>
      <c r="M5" s="167"/>
      <c r="N5" s="167"/>
      <c r="O5" s="167"/>
      <c r="P5" s="167"/>
      <c r="Q5" s="168"/>
      <c r="R5" s="26"/>
      <c r="S5" s="28"/>
      <c r="T5" s="18"/>
      <c r="U5" s="19"/>
      <c r="V5" s="43">
        <f t="shared" si="0"/>
        <v>0</v>
      </c>
      <c r="AL5" s="10"/>
      <c r="BN5" s="10"/>
      <c r="BO5" s="10"/>
      <c r="BP5" s="10"/>
    </row>
    <row r="6" spans="1:68" s="39" customFormat="1">
      <c r="A6" s="10"/>
      <c r="B6" s="38"/>
      <c r="C6" s="38"/>
      <c r="D6" s="38"/>
      <c r="E6" s="38"/>
      <c r="L6" s="166" t="s">
        <v>25</v>
      </c>
      <c r="M6" s="167"/>
      <c r="N6" s="167"/>
      <c r="O6" s="167"/>
      <c r="P6" s="167"/>
      <c r="Q6" s="168"/>
      <c r="R6" s="27">
        <f>R7+R8</f>
        <v>20</v>
      </c>
      <c r="S6" s="27">
        <f>S7+S8</f>
        <v>95.5</v>
      </c>
      <c r="T6" s="27">
        <f>T7+T8</f>
        <v>155</v>
      </c>
      <c r="U6" s="27">
        <f>U7+U8</f>
        <v>70</v>
      </c>
      <c r="V6" s="43">
        <f t="shared" si="0"/>
        <v>320.5</v>
      </c>
      <c r="AL6" s="10"/>
      <c r="BN6" s="10"/>
      <c r="BO6" s="10"/>
      <c r="BP6" s="10"/>
    </row>
    <row r="7" spans="1:68" s="39" customFormat="1">
      <c r="A7" s="10"/>
      <c r="B7" s="38"/>
      <c r="C7" s="38"/>
      <c r="D7" s="38"/>
      <c r="E7" s="38"/>
      <c r="L7" s="194" t="s">
        <v>94</v>
      </c>
      <c r="M7" s="195"/>
      <c r="N7" s="195"/>
      <c r="O7" s="195"/>
      <c r="P7" s="195"/>
      <c r="Q7" s="196"/>
      <c r="R7" s="26">
        <v>20</v>
      </c>
      <c r="S7" s="27">
        <v>90.5</v>
      </c>
      <c r="T7" s="17">
        <v>152</v>
      </c>
      <c r="U7" s="17">
        <v>64</v>
      </c>
      <c r="V7" s="43">
        <f t="shared" si="0"/>
        <v>306.5</v>
      </c>
      <c r="AL7" s="10"/>
      <c r="BN7" s="10"/>
      <c r="BO7" s="10"/>
      <c r="BP7" s="10"/>
    </row>
    <row r="8" spans="1:68" s="39" customFormat="1">
      <c r="A8" s="10"/>
      <c r="B8" s="38"/>
      <c r="C8" s="38"/>
      <c r="D8" s="38"/>
      <c r="E8" s="38"/>
      <c r="L8" s="194" t="s">
        <v>26</v>
      </c>
      <c r="M8" s="195"/>
      <c r="N8" s="195"/>
      <c r="O8" s="195"/>
      <c r="P8" s="195"/>
      <c r="Q8" s="196"/>
      <c r="R8" s="26"/>
      <c r="S8" s="27">
        <v>5</v>
      </c>
      <c r="T8" s="17">
        <v>3</v>
      </c>
      <c r="U8" s="17">
        <v>6</v>
      </c>
      <c r="V8" s="43">
        <f t="shared" si="0"/>
        <v>14</v>
      </c>
      <c r="AL8" s="10"/>
      <c r="BN8" s="10"/>
      <c r="BO8" s="10"/>
      <c r="BP8" s="10"/>
    </row>
    <row r="9" spans="1:68" s="39" customFormat="1">
      <c r="A9" s="10"/>
      <c r="B9" s="38"/>
      <c r="C9" s="38"/>
      <c r="D9" s="38"/>
      <c r="E9" s="38"/>
      <c r="L9" s="166" t="s">
        <v>27</v>
      </c>
      <c r="M9" s="167"/>
      <c r="N9" s="167"/>
      <c r="O9" s="167"/>
      <c r="P9" s="167"/>
      <c r="Q9" s="168"/>
      <c r="R9" s="27">
        <f>SUM(R10:R24)</f>
        <v>0</v>
      </c>
      <c r="S9" s="27">
        <f>SUM(S10:S13)</f>
        <v>0</v>
      </c>
      <c r="T9" s="27">
        <f>SUM(T10:T13)</f>
        <v>0</v>
      </c>
      <c r="U9" s="27">
        <f>SUM(U10:U13)</f>
        <v>0</v>
      </c>
      <c r="V9" s="43">
        <f t="shared" si="0"/>
        <v>0</v>
      </c>
      <c r="AL9" s="10"/>
      <c r="BN9" s="10"/>
      <c r="BO9" s="10"/>
      <c r="BP9" s="10"/>
    </row>
    <row r="10" spans="1:68" s="39" customFormat="1" ht="26.25" customHeight="1">
      <c r="A10" s="10"/>
      <c r="B10" s="38"/>
      <c r="C10" s="38"/>
      <c r="D10" s="38"/>
      <c r="E10" s="38"/>
      <c r="L10" s="166" t="s">
        <v>86</v>
      </c>
      <c r="M10" s="167"/>
      <c r="N10" s="167"/>
      <c r="O10" s="167"/>
      <c r="P10" s="167"/>
      <c r="Q10" s="168"/>
      <c r="R10" s="26"/>
      <c r="S10" s="27"/>
      <c r="T10" s="17"/>
      <c r="U10" s="17"/>
      <c r="V10" s="43">
        <f t="shared" si="0"/>
        <v>0</v>
      </c>
      <c r="AL10" s="10"/>
      <c r="BN10" s="10"/>
      <c r="BO10" s="10"/>
      <c r="BP10" s="10"/>
    </row>
    <row r="11" spans="1:68" s="39" customFormat="1" ht="18" customHeight="1">
      <c r="A11" s="10"/>
      <c r="B11" s="38"/>
      <c r="C11" s="38"/>
      <c r="D11" s="38"/>
      <c r="E11" s="38"/>
      <c r="L11" s="166" t="s">
        <v>28</v>
      </c>
      <c r="M11" s="167"/>
      <c r="N11" s="167"/>
      <c r="O11" s="167"/>
      <c r="P11" s="167"/>
      <c r="Q11" s="168"/>
      <c r="R11" s="26"/>
      <c r="S11" s="27"/>
      <c r="T11" s="17"/>
      <c r="U11" s="17"/>
      <c r="V11" s="43">
        <f t="shared" si="0"/>
        <v>0</v>
      </c>
      <c r="AL11" s="10"/>
      <c r="BN11" s="10"/>
      <c r="BO11" s="10"/>
      <c r="BP11" s="10"/>
    </row>
    <row r="12" spans="1:68" s="39" customFormat="1">
      <c r="A12" s="10"/>
      <c r="B12" s="38"/>
      <c r="C12" s="38"/>
      <c r="D12" s="38"/>
      <c r="E12" s="38"/>
      <c r="L12" s="166" t="s">
        <v>29</v>
      </c>
      <c r="M12" s="167"/>
      <c r="N12" s="167"/>
      <c r="O12" s="167"/>
      <c r="P12" s="167"/>
      <c r="Q12" s="168"/>
      <c r="R12" s="26"/>
      <c r="S12" s="27"/>
      <c r="T12" s="17"/>
      <c r="U12" s="17"/>
      <c r="V12" s="43">
        <f t="shared" si="0"/>
        <v>0</v>
      </c>
      <c r="AL12" s="10"/>
      <c r="BN12" s="10"/>
      <c r="BO12" s="10"/>
      <c r="BP12" s="10"/>
    </row>
    <row r="13" spans="1:68" s="39" customFormat="1" ht="14.25">
      <c r="A13" s="10"/>
      <c r="B13" s="38"/>
      <c r="C13" s="38"/>
      <c r="D13" s="29" t="s">
        <v>3</v>
      </c>
      <c r="E13" s="38"/>
      <c r="L13" s="166" t="s">
        <v>30</v>
      </c>
      <c r="M13" s="167"/>
      <c r="N13" s="167"/>
      <c r="O13" s="167"/>
      <c r="P13" s="167"/>
      <c r="Q13" s="168"/>
      <c r="R13" s="26"/>
      <c r="S13" s="27"/>
      <c r="T13" s="17"/>
      <c r="U13" s="17"/>
      <c r="V13" s="43">
        <f t="shared" si="0"/>
        <v>0</v>
      </c>
      <c r="AL13" s="10"/>
      <c r="BN13" s="10"/>
      <c r="BO13" s="10"/>
      <c r="BP13" s="10"/>
    </row>
    <row r="14" spans="1:68" s="39" customFormat="1" ht="26.25" customHeight="1">
      <c r="A14" s="10"/>
      <c r="B14" s="38"/>
      <c r="C14" s="38"/>
      <c r="D14" s="30" t="s">
        <v>95</v>
      </c>
      <c r="E14" s="38"/>
      <c r="L14" s="166" t="s">
        <v>31</v>
      </c>
      <c r="M14" s="167"/>
      <c r="N14" s="167"/>
      <c r="O14" s="167"/>
      <c r="P14" s="167"/>
      <c r="Q14" s="168"/>
      <c r="R14" s="27">
        <f>SUM(R15:R24)</f>
        <v>0</v>
      </c>
      <c r="S14" s="27">
        <f>SUM(S15:S24)</f>
        <v>0</v>
      </c>
      <c r="T14" s="27">
        <f>SUM(T15:T24)</f>
        <v>0</v>
      </c>
      <c r="U14" s="37">
        <f>SUM(U15:U24)</f>
        <v>0</v>
      </c>
      <c r="V14" s="43">
        <f t="shared" si="0"/>
        <v>0</v>
      </c>
      <c r="AL14" s="10"/>
      <c r="BN14" s="10"/>
      <c r="BO14" s="10"/>
      <c r="BP14" s="10"/>
    </row>
    <row r="15" spans="1:68" s="39" customFormat="1" ht="14.25" customHeight="1">
      <c r="A15" s="10"/>
      <c r="B15" s="38"/>
      <c r="C15" s="38"/>
      <c r="D15" s="38"/>
      <c r="E15" s="38"/>
      <c r="L15" s="166" t="s">
        <v>32</v>
      </c>
      <c r="M15" s="167"/>
      <c r="N15" s="167"/>
      <c r="O15" s="167"/>
      <c r="P15" s="167"/>
      <c r="Q15" s="168"/>
      <c r="R15" s="26"/>
      <c r="S15" s="27"/>
      <c r="T15" s="17"/>
      <c r="U15" s="17"/>
      <c r="V15" s="43">
        <f t="shared" si="0"/>
        <v>0</v>
      </c>
      <c r="AL15" s="10"/>
      <c r="BN15" s="10"/>
      <c r="BO15" s="10"/>
      <c r="BP15" s="10"/>
    </row>
    <row r="16" spans="1:68" s="39" customFormat="1">
      <c r="A16" s="10"/>
      <c r="B16" s="38"/>
      <c r="C16" s="193" t="s">
        <v>148</v>
      </c>
      <c r="D16" s="193"/>
      <c r="E16" s="193"/>
      <c r="F16" s="193"/>
      <c r="G16" s="193"/>
      <c r="L16" s="166" t="s">
        <v>33</v>
      </c>
      <c r="M16" s="167"/>
      <c r="N16" s="167"/>
      <c r="O16" s="167"/>
      <c r="P16" s="167"/>
      <c r="Q16" s="168"/>
      <c r="R16" s="26"/>
      <c r="S16" s="27"/>
      <c r="T16" s="17"/>
      <c r="U16" s="17"/>
      <c r="V16" s="43">
        <f t="shared" si="0"/>
        <v>0</v>
      </c>
      <c r="AL16" s="10"/>
      <c r="BN16" s="10"/>
      <c r="BO16" s="10"/>
      <c r="BP16" s="10"/>
    </row>
    <row r="17" spans="1:69" s="39" customFormat="1">
      <c r="A17" s="38"/>
      <c r="B17" s="38"/>
      <c r="C17" s="193"/>
      <c r="D17" s="193"/>
      <c r="E17" s="193"/>
      <c r="F17" s="193"/>
      <c r="G17" s="193"/>
      <c r="L17" s="166" t="s">
        <v>34</v>
      </c>
      <c r="M17" s="167"/>
      <c r="N17" s="167"/>
      <c r="O17" s="167"/>
      <c r="P17" s="167"/>
      <c r="Q17" s="168"/>
      <c r="R17" s="26"/>
      <c r="S17" s="27"/>
      <c r="T17" s="17"/>
      <c r="U17" s="17"/>
      <c r="V17" s="43">
        <f t="shared" si="0"/>
        <v>0</v>
      </c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</row>
    <row r="18" spans="1:69" s="39" customFormat="1" ht="19.5" customHeight="1">
      <c r="A18" s="38"/>
      <c r="B18" s="38"/>
      <c r="C18" s="193"/>
      <c r="D18" s="193"/>
      <c r="E18" s="193"/>
      <c r="F18" s="193"/>
      <c r="G18" s="193"/>
      <c r="L18" s="166" t="s">
        <v>35</v>
      </c>
      <c r="M18" s="167"/>
      <c r="N18" s="167"/>
      <c r="O18" s="167"/>
      <c r="P18" s="167"/>
      <c r="Q18" s="168"/>
      <c r="R18" s="26"/>
      <c r="S18" s="27"/>
      <c r="T18" s="17"/>
      <c r="U18" s="17"/>
      <c r="V18" s="43">
        <f t="shared" si="0"/>
        <v>0</v>
      </c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</row>
    <row r="19" spans="1:69" s="39" customFormat="1">
      <c r="A19" s="38"/>
      <c r="B19" s="38"/>
      <c r="C19" s="38"/>
      <c r="D19" s="38"/>
      <c r="E19" s="38"/>
      <c r="L19" s="166" t="s">
        <v>28</v>
      </c>
      <c r="M19" s="167"/>
      <c r="N19" s="167"/>
      <c r="O19" s="167"/>
      <c r="P19" s="167"/>
      <c r="Q19" s="168"/>
      <c r="R19" s="26"/>
      <c r="S19" s="27"/>
      <c r="T19" s="17"/>
      <c r="U19" s="17"/>
      <c r="V19" s="43">
        <f t="shared" si="0"/>
        <v>0</v>
      </c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</row>
    <row r="20" spans="1:69" s="39" customFormat="1">
      <c r="A20" s="38"/>
      <c r="B20" s="38"/>
      <c r="C20" s="16"/>
      <c r="D20" s="38"/>
      <c r="E20" s="38"/>
      <c r="L20" s="166" t="s">
        <v>36</v>
      </c>
      <c r="M20" s="167"/>
      <c r="N20" s="167"/>
      <c r="O20" s="167"/>
      <c r="P20" s="167"/>
      <c r="Q20" s="168"/>
      <c r="R20" s="26"/>
      <c r="S20" s="27"/>
      <c r="T20" s="17"/>
      <c r="U20" s="17"/>
      <c r="V20" s="43">
        <f t="shared" si="0"/>
        <v>0</v>
      </c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</row>
    <row r="21" spans="1:69" s="39" customFormat="1">
      <c r="A21" s="38"/>
      <c r="B21" s="38"/>
      <c r="C21" s="16"/>
      <c r="D21" s="38"/>
      <c r="E21" s="38"/>
      <c r="L21" s="166" t="s">
        <v>37</v>
      </c>
      <c r="M21" s="167"/>
      <c r="N21" s="167"/>
      <c r="O21" s="167"/>
      <c r="P21" s="167"/>
      <c r="Q21" s="168"/>
      <c r="R21" s="26"/>
      <c r="S21" s="27"/>
      <c r="T21" s="17"/>
      <c r="U21" s="17"/>
      <c r="V21" s="43">
        <f t="shared" si="0"/>
        <v>0</v>
      </c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</row>
    <row r="22" spans="1:69" s="39" customFormat="1">
      <c r="A22" s="38"/>
      <c r="B22" s="38"/>
      <c r="C22" s="38"/>
      <c r="D22" s="38"/>
      <c r="E22" s="38"/>
      <c r="L22" s="166" t="s">
        <v>38</v>
      </c>
      <c r="M22" s="167"/>
      <c r="N22" s="167"/>
      <c r="O22" s="167"/>
      <c r="P22" s="167"/>
      <c r="Q22" s="168"/>
      <c r="R22" s="26"/>
      <c r="S22" s="27"/>
      <c r="T22" s="17"/>
      <c r="U22" s="17"/>
      <c r="V22" s="43">
        <f t="shared" si="0"/>
        <v>0</v>
      </c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</row>
    <row r="23" spans="1:69" s="39" customFormat="1">
      <c r="A23" s="38"/>
      <c r="B23" s="38"/>
      <c r="C23" s="38"/>
      <c r="D23" s="38"/>
      <c r="E23" s="38"/>
      <c r="L23" s="166" t="s">
        <v>39</v>
      </c>
      <c r="M23" s="167"/>
      <c r="N23" s="167"/>
      <c r="O23" s="167"/>
      <c r="P23" s="167"/>
      <c r="Q23" s="168"/>
      <c r="R23" s="26"/>
      <c r="S23" s="31"/>
      <c r="T23" s="20"/>
      <c r="U23" s="20"/>
      <c r="V23" s="43">
        <f t="shared" si="0"/>
        <v>0</v>
      </c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</row>
    <row r="24" spans="1:69" s="39" customFormat="1" ht="13.5" thickBot="1">
      <c r="A24" s="38"/>
      <c r="B24" s="38"/>
      <c r="C24" s="38"/>
      <c r="D24" s="38"/>
      <c r="E24" s="38"/>
      <c r="L24" s="173" t="s">
        <v>55</v>
      </c>
      <c r="M24" s="174"/>
      <c r="N24" s="174"/>
      <c r="O24" s="174"/>
      <c r="P24" s="174"/>
      <c r="Q24" s="175"/>
      <c r="R24" s="32"/>
      <c r="S24" s="31"/>
      <c r="T24" s="20"/>
      <c r="U24" s="20"/>
      <c r="V24" s="43">
        <f t="shared" si="0"/>
        <v>0</v>
      </c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</row>
    <row r="25" spans="1:69" s="39" customFormat="1" ht="13.5" thickBot="1">
      <c r="A25" s="38"/>
      <c r="B25" s="38"/>
      <c r="C25" s="38"/>
      <c r="D25" s="38"/>
      <c r="E25" s="38"/>
      <c r="L25" s="176" t="s">
        <v>2</v>
      </c>
      <c r="M25" s="177"/>
      <c r="N25" s="177"/>
      <c r="O25" s="177"/>
      <c r="P25" s="177"/>
      <c r="Q25" s="178"/>
      <c r="R25" s="44">
        <f>R6+R9+R14</f>
        <v>20</v>
      </c>
      <c r="S25" s="44">
        <f>S6+S9+S14</f>
        <v>95.5</v>
      </c>
      <c r="T25" s="44">
        <f>T6+T9+T14</f>
        <v>155</v>
      </c>
      <c r="U25" s="44">
        <f>U6+U9+U14</f>
        <v>70</v>
      </c>
      <c r="V25" s="44">
        <f>V6+V9+V14</f>
        <v>320.5</v>
      </c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</row>
    <row r="26" spans="1:69" s="39" customFormat="1">
      <c r="A26" s="10"/>
      <c r="D26" s="10"/>
      <c r="E26" s="10"/>
      <c r="F26" s="10"/>
      <c r="G26" s="10"/>
      <c r="H26" s="10"/>
      <c r="I26" s="10"/>
      <c r="J26" s="10"/>
      <c r="K26" s="10"/>
      <c r="AL26" s="10"/>
      <c r="BN26" s="10"/>
      <c r="BO26" s="10"/>
      <c r="BP26" s="10"/>
    </row>
    <row r="27" spans="1:69" s="39" customFormat="1">
      <c r="A27" s="12"/>
      <c r="B27" s="40" t="s">
        <v>52</v>
      </c>
      <c r="C27" s="40"/>
      <c r="D27" s="40" t="s">
        <v>97</v>
      </c>
      <c r="F27" s="12"/>
      <c r="G27" s="40" t="s">
        <v>98</v>
      </c>
      <c r="H27" s="12"/>
      <c r="I27" s="12"/>
      <c r="J27" s="12"/>
      <c r="K27" s="40"/>
      <c r="L27" s="40"/>
      <c r="M27" s="40"/>
      <c r="N27" s="40"/>
      <c r="O27" s="40"/>
      <c r="P27" s="40"/>
      <c r="Q27" s="40"/>
      <c r="R27" s="40"/>
      <c r="S27" s="38"/>
      <c r="T27" s="21"/>
      <c r="U27" s="21"/>
      <c r="V27" s="21"/>
      <c r="W27" s="9"/>
      <c r="X27" s="9"/>
      <c r="Y27" s="9"/>
      <c r="Z27" s="40"/>
      <c r="AA27" s="40"/>
      <c r="AB27" s="13"/>
      <c r="AC27" s="13"/>
      <c r="AD27" s="13"/>
      <c r="AE27" s="13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12"/>
      <c r="BN27" s="12"/>
      <c r="BO27" s="56"/>
      <c r="BP27" s="38"/>
      <c r="BQ27" s="38"/>
    </row>
    <row r="28" spans="1:69" s="39" customFormat="1">
      <c r="A28" s="12"/>
      <c r="B28" s="40"/>
      <c r="C28" s="40"/>
      <c r="D28" s="15"/>
      <c r="E28" s="15"/>
      <c r="F28" s="15"/>
      <c r="G28" s="12"/>
      <c r="H28" s="12"/>
      <c r="I28" s="12"/>
      <c r="J28" s="12"/>
      <c r="K28" s="12"/>
      <c r="L28" s="40"/>
      <c r="M28" s="40"/>
      <c r="N28" s="40"/>
      <c r="O28" s="40"/>
      <c r="P28" s="40"/>
      <c r="Q28" s="40"/>
      <c r="R28" s="40"/>
      <c r="S28" s="40"/>
      <c r="T28" s="38"/>
      <c r="U28" s="52"/>
      <c r="V28" s="52"/>
      <c r="W28" s="9"/>
      <c r="X28" s="9"/>
      <c r="Y28" s="9"/>
      <c r="Z28" s="40"/>
      <c r="AA28" s="40"/>
      <c r="AB28" s="40"/>
      <c r="AC28" s="13"/>
      <c r="AD28" s="13"/>
      <c r="AE28" s="13"/>
      <c r="AF28" s="13"/>
      <c r="AG28" s="38"/>
      <c r="AH28" s="38"/>
      <c r="AI28" s="14"/>
      <c r="AJ28" s="14"/>
      <c r="AK28" s="14"/>
      <c r="AL28" s="14"/>
      <c r="AM28" s="14"/>
      <c r="AN28" s="14"/>
      <c r="AO28" s="14"/>
      <c r="AP28" s="52"/>
      <c r="AQ28" s="52"/>
      <c r="AR28" s="52"/>
      <c r="AS28" s="52"/>
      <c r="AT28" s="52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12"/>
      <c r="BO28" s="12"/>
      <c r="BP28" s="56"/>
      <c r="BQ28" s="38"/>
    </row>
    <row r="29" spans="1:69" s="39" customFormat="1" ht="55.9" hidden="1" customHeight="1" thickBot="1">
      <c r="A29" s="12"/>
      <c r="B29" s="40"/>
      <c r="C29" s="12"/>
      <c r="D29" s="12"/>
      <c r="E29" s="12"/>
      <c r="F29" s="12"/>
      <c r="G29" s="12"/>
      <c r="H29" s="12"/>
      <c r="I29" s="12"/>
      <c r="J29" s="12"/>
      <c r="K29" s="40"/>
      <c r="L29" s="40"/>
      <c r="M29" s="40"/>
      <c r="N29" s="40"/>
      <c r="O29" s="40"/>
      <c r="Q29" s="54" t="s">
        <v>46</v>
      </c>
      <c r="R29" s="54" t="s">
        <v>48</v>
      </c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5" t="s">
        <v>50</v>
      </c>
      <c r="AD29" s="165"/>
      <c r="AE29" s="165"/>
      <c r="AF29" s="165"/>
      <c r="AG29" s="165"/>
      <c r="AH29" s="165"/>
      <c r="AI29" s="164" t="s">
        <v>47</v>
      </c>
      <c r="AJ29" s="164"/>
      <c r="AK29" s="165" t="s">
        <v>49</v>
      </c>
      <c r="AL29" s="165"/>
      <c r="AM29" s="55"/>
      <c r="AN29" s="55"/>
      <c r="AO29" s="55"/>
      <c r="AP29" s="52"/>
      <c r="AQ29" s="56"/>
      <c r="AR29" s="56"/>
      <c r="AS29" s="56"/>
      <c r="AT29" s="56"/>
    </row>
    <row r="30" spans="1:69" s="41" customFormat="1" ht="63.75" customHeight="1">
      <c r="A30" s="147" t="s">
        <v>4</v>
      </c>
      <c r="B30" s="147" t="s">
        <v>5</v>
      </c>
      <c r="C30" s="147" t="s">
        <v>42</v>
      </c>
      <c r="D30" s="150" t="s">
        <v>6</v>
      </c>
      <c r="E30" s="150" t="s">
        <v>17</v>
      </c>
      <c r="F30" s="150" t="s">
        <v>7</v>
      </c>
      <c r="G30" s="150" t="s">
        <v>18</v>
      </c>
      <c r="H30" s="150" t="s">
        <v>67</v>
      </c>
      <c r="I30" s="150" t="s">
        <v>8</v>
      </c>
      <c r="J30" s="150" t="s">
        <v>19</v>
      </c>
      <c r="K30" s="153" t="s">
        <v>61</v>
      </c>
      <c r="L30" s="154"/>
      <c r="M30" s="154"/>
      <c r="N30" s="155"/>
      <c r="O30" s="158" t="s">
        <v>79</v>
      </c>
      <c r="P30" s="161" t="s">
        <v>9</v>
      </c>
      <c r="Q30" s="147" t="s">
        <v>68</v>
      </c>
      <c r="R30" s="147" t="s">
        <v>69</v>
      </c>
      <c r="S30" s="179" t="s">
        <v>62</v>
      </c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1"/>
      <c r="AE30" s="186" t="s">
        <v>63</v>
      </c>
      <c r="AF30" s="187"/>
      <c r="AG30" s="187"/>
      <c r="AH30" s="187"/>
      <c r="AI30" s="187"/>
      <c r="AJ30" s="188"/>
      <c r="AK30" s="170" t="s">
        <v>77</v>
      </c>
      <c r="AL30" s="171"/>
      <c r="AM30" s="171"/>
      <c r="AN30" s="172"/>
      <c r="AO30" s="147" t="s">
        <v>51</v>
      </c>
      <c r="AP30" s="147" t="s">
        <v>43</v>
      </c>
      <c r="AQ30" s="147" t="s">
        <v>45</v>
      </c>
      <c r="AR30" s="147" t="s">
        <v>78</v>
      </c>
      <c r="AS30" s="146" t="s">
        <v>91</v>
      </c>
      <c r="AT30" s="146"/>
      <c r="AU30" s="182" t="s">
        <v>89</v>
      </c>
    </row>
    <row r="31" spans="1:69" s="41" customFormat="1" ht="36.75" customHeight="1">
      <c r="A31" s="148"/>
      <c r="B31" s="148"/>
      <c r="C31" s="148"/>
      <c r="D31" s="151"/>
      <c r="E31" s="151"/>
      <c r="F31" s="151"/>
      <c r="G31" s="151"/>
      <c r="H31" s="151"/>
      <c r="I31" s="151"/>
      <c r="J31" s="151"/>
      <c r="K31" s="153" t="s">
        <v>10</v>
      </c>
      <c r="L31" s="154"/>
      <c r="M31" s="154"/>
      <c r="N31" s="155"/>
      <c r="O31" s="159"/>
      <c r="P31" s="162"/>
      <c r="Q31" s="148"/>
      <c r="R31" s="148"/>
      <c r="S31" s="179" t="s">
        <v>64</v>
      </c>
      <c r="T31" s="180"/>
      <c r="U31" s="180"/>
      <c r="V31" s="181"/>
      <c r="W31" s="179" t="s">
        <v>65</v>
      </c>
      <c r="X31" s="180"/>
      <c r="Y31" s="180"/>
      <c r="Z31" s="181"/>
      <c r="AA31" s="179" t="s">
        <v>66</v>
      </c>
      <c r="AB31" s="180"/>
      <c r="AC31" s="180"/>
      <c r="AD31" s="181"/>
      <c r="AE31" s="186" t="s">
        <v>70</v>
      </c>
      <c r="AF31" s="188"/>
      <c r="AG31" s="186" t="s">
        <v>71</v>
      </c>
      <c r="AH31" s="188"/>
      <c r="AI31" s="186" t="s">
        <v>72</v>
      </c>
      <c r="AJ31" s="188"/>
      <c r="AK31" s="147" t="s">
        <v>73</v>
      </c>
      <c r="AL31" s="147" t="s">
        <v>74</v>
      </c>
      <c r="AM31" s="147" t="s">
        <v>75</v>
      </c>
      <c r="AN31" s="147" t="s">
        <v>76</v>
      </c>
      <c r="AO31" s="148"/>
      <c r="AP31" s="148"/>
      <c r="AQ31" s="148"/>
      <c r="AR31" s="148"/>
      <c r="AS31" s="146" t="s">
        <v>92</v>
      </c>
      <c r="AT31" s="146" t="s">
        <v>93</v>
      </c>
      <c r="AU31" s="183"/>
    </row>
    <row r="32" spans="1:69" s="41" customFormat="1" ht="51.75" customHeight="1">
      <c r="A32" s="148"/>
      <c r="B32" s="148"/>
      <c r="C32" s="148"/>
      <c r="D32" s="151"/>
      <c r="E32" s="151"/>
      <c r="F32" s="151"/>
      <c r="G32" s="151"/>
      <c r="H32" s="151"/>
      <c r="I32" s="151"/>
      <c r="J32" s="151"/>
      <c r="K32" s="57" t="s">
        <v>1</v>
      </c>
      <c r="L32" s="57" t="s">
        <v>11</v>
      </c>
      <c r="M32" s="57" t="s">
        <v>12</v>
      </c>
      <c r="N32" s="57" t="s">
        <v>13</v>
      </c>
      <c r="O32" s="159"/>
      <c r="P32" s="162"/>
      <c r="Q32" s="149"/>
      <c r="R32" s="149"/>
      <c r="S32" s="156">
        <v>0.4</v>
      </c>
      <c r="T32" s="157"/>
      <c r="U32" s="156">
        <v>0.5</v>
      </c>
      <c r="V32" s="157"/>
      <c r="W32" s="156">
        <v>0.4</v>
      </c>
      <c r="X32" s="157"/>
      <c r="Y32" s="156">
        <v>0.5</v>
      </c>
      <c r="Z32" s="157"/>
      <c r="AA32" s="156">
        <v>0.4</v>
      </c>
      <c r="AB32" s="157"/>
      <c r="AC32" s="156">
        <v>0.5</v>
      </c>
      <c r="AD32" s="157"/>
      <c r="AE32" s="189">
        <v>0.5</v>
      </c>
      <c r="AF32" s="190"/>
      <c r="AG32" s="189">
        <v>0.6</v>
      </c>
      <c r="AH32" s="190"/>
      <c r="AI32" s="189">
        <v>0.6</v>
      </c>
      <c r="AJ32" s="190"/>
      <c r="AK32" s="149"/>
      <c r="AL32" s="149"/>
      <c r="AM32" s="149"/>
      <c r="AN32" s="149"/>
      <c r="AO32" s="149"/>
      <c r="AP32" s="149"/>
      <c r="AQ32" s="149"/>
      <c r="AR32" s="149"/>
      <c r="AS32" s="146"/>
      <c r="AT32" s="146"/>
      <c r="AU32" s="183"/>
    </row>
    <row r="33" spans="1:47" s="41" customFormat="1" ht="20.25" customHeight="1">
      <c r="A33" s="149"/>
      <c r="B33" s="149"/>
      <c r="C33" s="149"/>
      <c r="D33" s="152"/>
      <c r="E33" s="152"/>
      <c r="F33" s="152"/>
      <c r="G33" s="152"/>
      <c r="H33" s="152"/>
      <c r="I33" s="152"/>
      <c r="J33" s="152"/>
      <c r="K33" s="58" t="s">
        <v>15</v>
      </c>
      <c r="L33" s="58" t="s">
        <v>15</v>
      </c>
      <c r="M33" s="58" t="s">
        <v>15</v>
      </c>
      <c r="N33" s="58" t="s">
        <v>15</v>
      </c>
      <c r="O33" s="160"/>
      <c r="P33" s="163"/>
      <c r="Q33" s="59" t="s">
        <v>16</v>
      </c>
      <c r="R33" s="59" t="s">
        <v>16</v>
      </c>
      <c r="S33" s="60">
        <v>0.5</v>
      </c>
      <c r="T33" s="60">
        <v>1</v>
      </c>
      <c r="U33" s="60">
        <v>0.5</v>
      </c>
      <c r="V33" s="60">
        <v>1</v>
      </c>
      <c r="W33" s="60">
        <v>0.5</v>
      </c>
      <c r="X33" s="60">
        <v>1</v>
      </c>
      <c r="Y33" s="60">
        <v>0.5</v>
      </c>
      <c r="Z33" s="60">
        <v>1</v>
      </c>
      <c r="AA33" s="60">
        <v>0.5</v>
      </c>
      <c r="AB33" s="60">
        <v>1</v>
      </c>
      <c r="AC33" s="60">
        <v>0.5</v>
      </c>
      <c r="AD33" s="60">
        <v>1</v>
      </c>
      <c r="AE33" s="61">
        <v>0.5</v>
      </c>
      <c r="AF33" s="61">
        <v>1</v>
      </c>
      <c r="AG33" s="61">
        <v>0.5</v>
      </c>
      <c r="AH33" s="61">
        <v>1</v>
      </c>
      <c r="AI33" s="61">
        <v>0.5</v>
      </c>
      <c r="AJ33" s="61">
        <v>1</v>
      </c>
      <c r="AK33" s="59" t="s">
        <v>14</v>
      </c>
      <c r="AL33" s="59" t="s">
        <v>14</v>
      </c>
      <c r="AM33" s="59" t="s">
        <v>14</v>
      </c>
      <c r="AN33" s="59" t="s">
        <v>14</v>
      </c>
      <c r="AO33" s="59" t="s">
        <v>44</v>
      </c>
      <c r="AP33" s="59" t="s">
        <v>14</v>
      </c>
      <c r="AQ33" s="59" t="s">
        <v>14</v>
      </c>
      <c r="AR33" s="59" t="s">
        <v>14</v>
      </c>
      <c r="AS33" s="59" t="s">
        <v>14</v>
      </c>
      <c r="AT33" s="59" t="s">
        <v>14</v>
      </c>
      <c r="AU33" s="184"/>
    </row>
    <row r="34" spans="1:47" s="41" customFormat="1" ht="25.5">
      <c r="A34" s="112">
        <v>1</v>
      </c>
      <c r="B34" s="113" t="s">
        <v>100</v>
      </c>
      <c r="C34" s="114" t="s">
        <v>121</v>
      </c>
      <c r="D34" s="115" t="s">
        <v>141</v>
      </c>
      <c r="E34" s="116">
        <v>36</v>
      </c>
      <c r="F34" s="117" t="s">
        <v>143</v>
      </c>
      <c r="G34" s="118">
        <v>5.2</v>
      </c>
      <c r="H34" s="119">
        <v>2</v>
      </c>
      <c r="I34" s="120">
        <f>G34*17697*H34</f>
        <v>184048.80000000002</v>
      </c>
      <c r="J34" s="121">
        <f>((K34/24)+((L34+M34+N34)/16))</f>
        <v>1</v>
      </c>
      <c r="K34" s="122"/>
      <c r="L34" s="122"/>
      <c r="M34" s="122">
        <v>13</v>
      </c>
      <c r="N34" s="122">
        <v>3</v>
      </c>
      <c r="O34" s="123">
        <v>0.25</v>
      </c>
      <c r="P34" s="124">
        <v>0.1</v>
      </c>
      <c r="Q34" s="125">
        <f>L34+M34+N34</f>
        <v>16</v>
      </c>
      <c r="R34" s="122"/>
      <c r="S34" s="108"/>
      <c r="T34" s="108"/>
      <c r="U34" s="108"/>
      <c r="V34" s="108"/>
      <c r="W34" s="108"/>
      <c r="X34" s="108"/>
      <c r="Y34" s="108">
        <v>13</v>
      </c>
      <c r="Z34" s="108"/>
      <c r="AA34" s="108"/>
      <c r="AB34" s="108"/>
      <c r="AC34" s="108">
        <v>3</v>
      </c>
      <c r="AD34" s="108"/>
      <c r="AE34" s="111"/>
      <c r="AF34" s="111"/>
      <c r="AG34" s="111">
        <v>0.6</v>
      </c>
      <c r="AH34" s="111"/>
      <c r="AI34" s="111"/>
      <c r="AJ34" s="111"/>
      <c r="AK34" s="126"/>
      <c r="AL34" s="126"/>
      <c r="AM34" s="124">
        <v>0.35</v>
      </c>
      <c r="AN34" s="126"/>
      <c r="AO34" s="122"/>
      <c r="AP34" s="126"/>
      <c r="AQ34" s="126"/>
      <c r="AR34" s="126"/>
      <c r="AS34" s="124">
        <v>0.2</v>
      </c>
      <c r="AT34" s="126"/>
      <c r="AU34" s="127"/>
    </row>
    <row r="35" spans="1:47" s="39" customFormat="1" ht="25.5">
      <c r="A35" s="112">
        <f>A34+1</f>
        <v>2</v>
      </c>
      <c r="B35" s="128" t="s">
        <v>101</v>
      </c>
      <c r="C35" s="114" t="s">
        <v>122</v>
      </c>
      <c r="D35" s="115" t="s">
        <v>141</v>
      </c>
      <c r="E35" s="129">
        <v>35</v>
      </c>
      <c r="F35" s="117" t="s">
        <v>143</v>
      </c>
      <c r="G35" s="115">
        <v>5.2</v>
      </c>
      <c r="H35" s="119">
        <v>2</v>
      </c>
      <c r="I35" s="120">
        <f t="shared" ref="I35:I58" si="1">G35*17697*H35</f>
        <v>184048.80000000002</v>
      </c>
      <c r="J35" s="121">
        <f t="shared" ref="J35:J58" si="2">((K35/24)+((L35+M35+N35)/16))</f>
        <v>1.3125</v>
      </c>
      <c r="K35" s="122"/>
      <c r="L35" s="122">
        <v>21</v>
      </c>
      <c r="M35" s="122"/>
      <c r="N35" s="122"/>
      <c r="O35" s="123">
        <v>0.25</v>
      </c>
      <c r="P35" s="124">
        <v>0.1</v>
      </c>
      <c r="Q35" s="125">
        <f t="shared" ref="Q35:Q58" si="3">L35+M35+N35</f>
        <v>21</v>
      </c>
      <c r="R35" s="122"/>
      <c r="S35" s="125">
        <v>8</v>
      </c>
      <c r="T35" s="130"/>
      <c r="U35" s="130"/>
      <c r="V35" s="122"/>
      <c r="W35" s="130"/>
      <c r="X35" s="130"/>
      <c r="Y35" s="122"/>
      <c r="Z35" s="130"/>
      <c r="AA35" s="130"/>
      <c r="AB35" s="122"/>
      <c r="AC35" s="125"/>
      <c r="AD35" s="122"/>
      <c r="AE35" s="111">
        <v>0.5</v>
      </c>
      <c r="AF35" s="111"/>
      <c r="AG35" s="111"/>
      <c r="AH35" s="111"/>
      <c r="AI35" s="111"/>
      <c r="AJ35" s="111"/>
      <c r="AK35" s="126"/>
      <c r="AL35" s="126"/>
      <c r="AM35" s="124">
        <v>0.35</v>
      </c>
      <c r="AN35" s="126"/>
      <c r="AO35" s="122"/>
      <c r="AP35" s="126"/>
      <c r="AQ35" s="126"/>
      <c r="AR35" s="126"/>
      <c r="AS35" s="126"/>
      <c r="AT35" s="126"/>
      <c r="AU35" s="131"/>
    </row>
    <row r="36" spans="1:47" s="39" customFormat="1" ht="38.25">
      <c r="A36" s="112">
        <f>A35+1</f>
        <v>3</v>
      </c>
      <c r="B36" s="113" t="s">
        <v>102</v>
      </c>
      <c r="C36" s="114" t="s">
        <v>123</v>
      </c>
      <c r="D36" s="115" t="s">
        <v>141</v>
      </c>
      <c r="E36" s="129">
        <v>35</v>
      </c>
      <c r="F36" s="117" t="s">
        <v>144</v>
      </c>
      <c r="G36" s="115">
        <v>4.7300000000000004</v>
      </c>
      <c r="H36" s="119">
        <v>2</v>
      </c>
      <c r="I36" s="120">
        <f t="shared" si="1"/>
        <v>167413.62000000002</v>
      </c>
      <c r="J36" s="121">
        <f t="shared" si="2"/>
        <v>0.125</v>
      </c>
      <c r="K36" s="122"/>
      <c r="L36" s="122">
        <v>2</v>
      </c>
      <c r="M36" s="122"/>
      <c r="N36" s="122"/>
      <c r="O36" s="123">
        <v>0.25</v>
      </c>
      <c r="P36" s="124">
        <v>0.1</v>
      </c>
      <c r="Q36" s="125">
        <f t="shared" si="3"/>
        <v>2</v>
      </c>
      <c r="R36" s="122"/>
      <c r="S36" s="125"/>
      <c r="T36" s="130"/>
      <c r="U36" s="130">
        <v>2</v>
      </c>
      <c r="V36" s="122"/>
      <c r="W36" s="130"/>
      <c r="X36" s="130"/>
      <c r="Y36" s="122"/>
      <c r="Z36" s="130"/>
      <c r="AA36" s="130"/>
      <c r="AB36" s="122"/>
      <c r="AC36" s="125"/>
      <c r="AD36" s="122"/>
      <c r="AE36" s="111"/>
      <c r="AF36" s="111"/>
      <c r="AG36" s="111"/>
      <c r="AH36" s="111"/>
      <c r="AI36" s="111"/>
      <c r="AJ36" s="111"/>
      <c r="AK36" s="126"/>
      <c r="AL36" s="126"/>
      <c r="AM36" s="126"/>
      <c r="AN36" s="126"/>
      <c r="AO36" s="122"/>
      <c r="AP36" s="126"/>
      <c r="AQ36" s="126"/>
      <c r="AR36" s="126"/>
      <c r="AS36" s="126"/>
      <c r="AT36" s="126"/>
      <c r="AU36" s="131"/>
    </row>
    <row r="37" spans="1:47" s="42" customFormat="1">
      <c r="A37" s="112">
        <f t="shared" ref="A37:A58" si="4">A36+1</f>
        <v>4</v>
      </c>
      <c r="B37" s="128" t="s">
        <v>103</v>
      </c>
      <c r="C37" s="132" t="s">
        <v>124</v>
      </c>
      <c r="D37" s="115" t="s">
        <v>141</v>
      </c>
      <c r="E37" s="129">
        <v>29</v>
      </c>
      <c r="F37" s="117" t="s">
        <v>143</v>
      </c>
      <c r="G37" s="115">
        <v>5.2</v>
      </c>
      <c r="H37" s="119">
        <v>2</v>
      </c>
      <c r="I37" s="120">
        <f t="shared" si="1"/>
        <v>184048.80000000002</v>
      </c>
      <c r="J37" s="121">
        <f t="shared" si="2"/>
        <v>0.375</v>
      </c>
      <c r="K37" s="122"/>
      <c r="L37" s="122">
        <v>4</v>
      </c>
      <c r="M37" s="122">
        <v>2</v>
      </c>
      <c r="N37" s="122"/>
      <c r="O37" s="123">
        <v>0.25</v>
      </c>
      <c r="P37" s="124">
        <v>0.1</v>
      </c>
      <c r="Q37" s="125">
        <f t="shared" si="3"/>
        <v>6</v>
      </c>
      <c r="R37" s="122"/>
      <c r="S37" s="125"/>
      <c r="T37" s="130"/>
      <c r="U37" s="130"/>
      <c r="V37" s="122"/>
      <c r="W37" s="130"/>
      <c r="X37" s="130"/>
      <c r="Y37" s="122"/>
      <c r="Z37" s="130"/>
      <c r="AA37" s="130"/>
      <c r="AB37" s="122"/>
      <c r="AC37" s="125"/>
      <c r="AD37" s="122"/>
      <c r="AE37" s="111"/>
      <c r="AF37" s="111"/>
      <c r="AG37" s="111"/>
      <c r="AH37" s="111"/>
      <c r="AI37" s="111"/>
      <c r="AJ37" s="111"/>
      <c r="AK37" s="126"/>
      <c r="AL37" s="126"/>
      <c r="AM37" s="124">
        <v>0.35</v>
      </c>
      <c r="AN37" s="126"/>
      <c r="AO37" s="122"/>
      <c r="AP37" s="126"/>
      <c r="AQ37" s="126"/>
      <c r="AR37" s="126"/>
      <c r="AS37" s="126"/>
      <c r="AT37" s="126"/>
      <c r="AU37" s="107"/>
    </row>
    <row r="38" spans="1:47" s="40" customFormat="1" ht="25.5">
      <c r="A38" s="112">
        <f t="shared" si="4"/>
        <v>5</v>
      </c>
      <c r="B38" s="113" t="s">
        <v>104</v>
      </c>
      <c r="C38" s="132" t="s">
        <v>122</v>
      </c>
      <c r="D38" s="115" t="s">
        <v>141</v>
      </c>
      <c r="E38" s="129">
        <v>27</v>
      </c>
      <c r="F38" s="117" t="s">
        <v>143</v>
      </c>
      <c r="G38" s="115">
        <v>5.2</v>
      </c>
      <c r="H38" s="119">
        <v>2</v>
      </c>
      <c r="I38" s="120">
        <f t="shared" si="1"/>
        <v>184048.80000000002</v>
      </c>
      <c r="J38" s="121">
        <f t="shared" si="2"/>
        <v>1.125</v>
      </c>
      <c r="K38" s="122"/>
      <c r="L38" s="122">
        <v>18</v>
      </c>
      <c r="M38" s="122"/>
      <c r="N38" s="122"/>
      <c r="O38" s="123">
        <v>0.25</v>
      </c>
      <c r="P38" s="124">
        <v>0.1</v>
      </c>
      <c r="Q38" s="125">
        <f t="shared" si="3"/>
        <v>18</v>
      </c>
      <c r="R38" s="122"/>
      <c r="S38" s="125">
        <v>9</v>
      </c>
      <c r="T38" s="130"/>
      <c r="U38" s="130"/>
      <c r="V38" s="122"/>
      <c r="W38" s="130"/>
      <c r="X38" s="130"/>
      <c r="Y38" s="122"/>
      <c r="Z38" s="130"/>
      <c r="AA38" s="130"/>
      <c r="AB38" s="122"/>
      <c r="AC38" s="125"/>
      <c r="AD38" s="122"/>
      <c r="AE38" s="111">
        <v>0.5</v>
      </c>
      <c r="AF38" s="111"/>
      <c r="AG38" s="111"/>
      <c r="AH38" s="111"/>
      <c r="AI38" s="111"/>
      <c r="AJ38" s="111"/>
      <c r="AK38" s="126"/>
      <c r="AL38" s="126"/>
      <c r="AM38" s="124">
        <v>0.35</v>
      </c>
      <c r="AN38" s="126"/>
      <c r="AO38" s="122"/>
      <c r="AP38" s="126"/>
      <c r="AQ38" s="126"/>
      <c r="AR38" s="126"/>
      <c r="AS38" s="126"/>
      <c r="AT38" s="126"/>
      <c r="AU38" s="109"/>
    </row>
    <row r="39" spans="1:47" s="39" customFormat="1" ht="38.25">
      <c r="A39" s="112">
        <f t="shared" si="4"/>
        <v>6</v>
      </c>
      <c r="B39" s="113" t="s">
        <v>102</v>
      </c>
      <c r="C39" s="114" t="s">
        <v>123</v>
      </c>
      <c r="D39" s="115" t="s">
        <v>141</v>
      </c>
      <c r="E39" s="129">
        <v>27</v>
      </c>
      <c r="F39" s="117" t="s">
        <v>144</v>
      </c>
      <c r="G39" s="115">
        <v>4.7300000000000004</v>
      </c>
      <c r="H39" s="119">
        <v>2</v>
      </c>
      <c r="I39" s="120">
        <f t="shared" si="1"/>
        <v>167413.62000000002</v>
      </c>
      <c r="J39" s="121">
        <f t="shared" si="2"/>
        <v>0.125</v>
      </c>
      <c r="K39" s="122"/>
      <c r="L39" s="122">
        <v>2</v>
      </c>
      <c r="M39" s="122"/>
      <c r="N39" s="122"/>
      <c r="O39" s="123">
        <v>0.25</v>
      </c>
      <c r="P39" s="124">
        <v>0.1</v>
      </c>
      <c r="Q39" s="125">
        <f t="shared" si="3"/>
        <v>2</v>
      </c>
      <c r="R39" s="122"/>
      <c r="S39" s="125"/>
      <c r="T39" s="130"/>
      <c r="U39" s="130">
        <v>2</v>
      </c>
      <c r="V39" s="122"/>
      <c r="W39" s="130"/>
      <c r="X39" s="130"/>
      <c r="Y39" s="122"/>
      <c r="Z39" s="130"/>
      <c r="AA39" s="130"/>
      <c r="AB39" s="122"/>
      <c r="AC39" s="125"/>
      <c r="AD39" s="122"/>
      <c r="AE39" s="111"/>
      <c r="AF39" s="111"/>
      <c r="AG39" s="111"/>
      <c r="AH39" s="111"/>
      <c r="AI39" s="111"/>
      <c r="AJ39" s="111"/>
      <c r="AK39" s="126"/>
      <c r="AL39" s="126"/>
      <c r="AM39" s="126"/>
      <c r="AN39" s="126"/>
      <c r="AO39" s="122"/>
      <c r="AP39" s="126"/>
      <c r="AQ39" s="126"/>
      <c r="AR39" s="126"/>
      <c r="AS39" s="126"/>
      <c r="AT39" s="126"/>
      <c r="AU39" s="110"/>
    </row>
    <row r="40" spans="1:47" s="39" customFormat="1">
      <c r="A40" s="112">
        <f t="shared" si="4"/>
        <v>7</v>
      </c>
      <c r="B40" s="128" t="s">
        <v>105</v>
      </c>
      <c r="C40" s="114" t="s">
        <v>125</v>
      </c>
      <c r="D40" s="115" t="s">
        <v>141</v>
      </c>
      <c r="E40" s="129">
        <v>25</v>
      </c>
      <c r="F40" s="117" t="s">
        <v>143</v>
      </c>
      <c r="G40" s="133">
        <v>5.2</v>
      </c>
      <c r="H40" s="119">
        <v>2</v>
      </c>
      <c r="I40" s="120">
        <f t="shared" si="1"/>
        <v>184048.80000000002</v>
      </c>
      <c r="J40" s="121">
        <f t="shared" si="2"/>
        <v>1.625</v>
      </c>
      <c r="K40" s="122"/>
      <c r="L40" s="122"/>
      <c r="M40" s="122">
        <v>17</v>
      </c>
      <c r="N40" s="122">
        <v>9</v>
      </c>
      <c r="O40" s="123">
        <v>0.25</v>
      </c>
      <c r="P40" s="124">
        <v>0.1</v>
      </c>
      <c r="Q40" s="125">
        <f t="shared" si="3"/>
        <v>26</v>
      </c>
      <c r="R40" s="122"/>
      <c r="S40" s="125"/>
      <c r="T40" s="130"/>
      <c r="U40" s="130"/>
      <c r="V40" s="122"/>
      <c r="W40" s="130"/>
      <c r="X40" s="130"/>
      <c r="Y40" s="122"/>
      <c r="Z40" s="130"/>
      <c r="AA40" s="130"/>
      <c r="AB40" s="122"/>
      <c r="AC40" s="125"/>
      <c r="AD40" s="122"/>
      <c r="AE40" s="111"/>
      <c r="AF40" s="111"/>
      <c r="AG40" s="111"/>
      <c r="AH40" s="111"/>
      <c r="AI40" s="111">
        <v>0.6</v>
      </c>
      <c r="AJ40" s="111"/>
      <c r="AK40" s="126"/>
      <c r="AL40" s="126"/>
      <c r="AM40" s="124">
        <v>0.35</v>
      </c>
      <c r="AN40" s="126"/>
      <c r="AO40" s="122"/>
      <c r="AP40" s="126"/>
      <c r="AQ40" s="126"/>
      <c r="AR40" s="126"/>
      <c r="AS40" s="126"/>
      <c r="AT40" s="126"/>
      <c r="AU40" s="110"/>
    </row>
    <row r="41" spans="1:47" s="39" customFormat="1" ht="26.25" thickBot="1">
      <c r="A41" s="112">
        <f t="shared" si="4"/>
        <v>8</v>
      </c>
      <c r="B41" s="128" t="s">
        <v>106</v>
      </c>
      <c r="C41" s="114" t="s">
        <v>126</v>
      </c>
      <c r="D41" s="115" t="s">
        <v>141</v>
      </c>
      <c r="E41" s="134">
        <v>24.1</v>
      </c>
      <c r="F41" s="133" t="s">
        <v>143</v>
      </c>
      <c r="G41" s="115">
        <v>5.12</v>
      </c>
      <c r="H41" s="119">
        <v>2</v>
      </c>
      <c r="I41" s="120">
        <f t="shared" si="1"/>
        <v>181217.28</v>
      </c>
      <c r="J41" s="121">
        <f t="shared" si="2"/>
        <v>1.375</v>
      </c>
      <c r="K41" s="122"/>
      <c r="L41" s="122"/>
      <c r="M41" s="122">
        <v>15</v>
      </c>
      <c r="N41" s="122">
        <v>7</v>
      </c>
      <c r="O41" s="123">
        <v>0.25</v>
      </c>
      <c r="P41" s="124">
        <v>0.1</v>
      </c>
      <c r="Q41" s="125">
        <f t="shared" si="3"/>
        <v>22</v>
      </c>
      <c r="R41" s="122"/>
      <c r="S41" s="125"/>
      <c r="T41" s="130"/>
      <c r="U41" s="130"/>
      <c r="V41" s="122"/>
      <c r="W41" s="130">
        <v>5</v>
      </c>
      <c r="X41" s="130"/>
      <c r="Y41" s="122"/>
      <c r="Z41" s="130"/>
      <c r="AA41" s="130">
        <v>2</v>
      </c>
      <c r="AB41" s="122"/>
      <c r="AC41" s="125"/>
      <c r="AD41" s="122"/>
      <c r="AE41" s="111"/>
      <c r="AF41" s="111"/>
      <c r="AG41" s="111">
        <v>0.6</v>
      </c>
      <c r="AH41" s="111"/>
      <c r="AI41" s="111"/>
      <c r="AJ41" s="111"/>
      <c r="AK41" s="126"/>
      <c r="AL41" s="126"/>
      <c r="AM41" s="124">
        <v>0.35</v>
      </c>
      <c r="AN41" s="126"/>
      <c r="AO41" s="122"/>
      <c r="AP41" s="126"/>
      <c r="AQ41" s="126"/>
      <c r="AR41" s="126"/>
      <c r="AS41" s="124">
        <v>0.2</v>
      </c>
      <c r="AT41" s="126"/>
      <c r="AU41" s="110"/>
    </row>
    <row r="42" spans="1:47" s="39" customFormat="1" ht="25.5">
      <c r="A42" s="112">
        <f t="shared" si="4"/>
        <v>9</v>
      </c>
      <c r="B42" s="128" t="s">
        <v>107</v>
      </c>
      <c r="C42" s="135" t="s">
        <v>127</v>
      </c>
      <c r="D42" s="115" t="s">
        <v>141</v>
      </c>
      <c r="E42" s="129">
        <v>18</v>
      </c>
      <c r="F42" s="212" t="s">
        <v>143</v>
      </c>
      <c r="G42" s="213">
        <v>5.03</v>
      </c>
      <c r="H42" s="119">
        <v>2</v>
      </c>
      <c r="I42" s="120">
        <f t="shared" si="1"/>
        <v>178031.82</v>
      </c>
      <c r="J42" s="121">
        <f t="shared" si="2"/>
        <v>6.25E-2</v>
      </c>
      <c r="K42" s="122"/>
      <c r="L42" s="122"/>
      <c r="M42" s="122"/>
      <c r="N42" s="122">
        <v>1</v>
      </c>
      <c r="O42" s="123">
        <v>0.25</v>
      </c>
      <c r="P42" s="124">
        <v>0.1</v>
      </c>
      <c r="Q42" s="125">
        <f t="shared" si="3"/>
        <v>1</v>
      </c>
      <c r="R42" s="122"/>
      <c r="S42" s="125"/>
      <c r="T42" s="130"/>
      <c r="U42" s="130"/>
      <c r="V42" s="122"/>
      <c r="W42" s="130"/>
      <c r="X42" s="130"/>
      <c r="Y42" s="122"/>
      <c r="Z42" s="130"/>
      <c r="AA42" s="130"/>
      <c r="AB42" s="122"/>
      <c r="AC42" s="125"/>
      <c r="AD42" s="122"/>
      <c r="AE42" s="111"/>
      <c r="AF42" s="111"/>
      <c r="AG42" s="111"/>
      <c r="AH42" s="111"/>
      <c r="AI42" s="111"/>
      <c r="AJ42" s="111"/>
      <c r="AK42" s="126"/>
      <c r="AL42" s="126"/>
      <c r="AM42" s="124">
        <v>0.35</v>
      </c>
      <c r="AN42" s="126"/>
      <c r="AO42" s="122"/>
      <c r="AP42" s="126"/>
      <c r="AQ42" s="126"/>
      <c r="AR42" s="126"/>
      <c r="AS42" s="126"/>
      <c r="AT42" s="126"/>
      <c r="AU42" s="110"/>
    </row>
    <row r="43" spans="1:47" s="39" customFormat="1">
      <c r="A43" s="112">
        <f t="shared" si="4"/>
        <v>10</v>
      </c>
      <c r="B43" s="128" t="s">
        <v>107</v>
      </c>
      <c r="C43" s="128" t="s">
        <v>150</v>
      </c>
      <c r="D43" s="115" t="s">
        <v>141</v>
      </c>
      <c r="E43" s="129">
        <v>18</v>
      </c>
      <c r="F43" s="212" t="s">
        <v>144</v>
      </c>
      <c r="G43" s="213">
        <v>4.59</v>
      </c>
      <c r="H43" s="119">
        <v>2</v>
      </c>
      <c r="I43" s="120">
        <f t="shared" si="1"/>
        <v>162458.46</v>
      </c>
      <c r="J43" s="121">
        <f t="shared" si="2"/>
        <v>0.25</v>
      </c>
      <c r="K43" s="122"/>
      <c r="L43" s="122"/>
      <c r="M43" s="122">
        <v>2</v>
      </c>
      <c r="N43" s="122">
        <v>2</v>
      </c>
      <c r="O43" s="123"/>
      <c r="P43" s="124"/>
      <c r="Q43" s="125">
        <f t="shared" si="3"/>
        <v>4</v>
      </c>
      <c r="R43" s="122"/>
      <c r="S43" s="125"/>
      <c r="T43" s="130"/>
      <c r="U43" s="130"/>
      <c r="V43" s="122"/>
      <c r="W43" s="130"/>
      <c r="X43" s="130"/>
      <c r="Y43" s="122"/>
      <c r="Z43" s="130"/>
      <c r="AA43" s="130"/>
      <c r="AB43" s="122"/>
      <c r="AC43" s="125"/>
      <c r="AD43" s="122"/>
      <c r="AE43" s="111"/>
      <c r="AF43" s="111"/>
      <c r="AG43" s="111"/>
      <c r="AH43" s="111"/>
      <c r="AI43" s="111"/>
      <c r="AJ43" s="111"/>
      <c r="AK43" s="126"/>
      <c r="AL43" s="126"/>
      <c r="AM43" s="124"/>
      <c r="AN43" s="126"/>
      <c r="AO43" s="122"/>
      <c r="AP43" s="126"/>
      <c r="AQ43" s="126"/>
      <c r="AR43" s="126"/>
      <c r="AS43" s="126"/>
      <c r="AT43" s="126"/>
      <c r="AU43" s="110"/>
    </row>
    <row r="44" spans="1:47" s="39" customFormat="1" ht="25.5">
      <c r="A44" s="112">
        <f t="shared" si="4"/>
        <v>11</v>
      </c>
      <c r="B44" s="113" t="s">
        <v>108</v>
      </c>
      <c r="C44" s="114" t="s">
        <v>122</v>
      </c>
      <c r="D44" s="115" t="s">
        <v>141</v>
      </c>
      <c r="E44" s="129">
        <v>17.100000000000001</v>
      </c>
      <c r="F44" s="117" t="s">
        <v>143</v>
      </c>
      <c r="G44" s="115">
        <v>5.03</v>
      </c>
      <c r="H44" s="119">
        <v>2</v>
      </c>
      <c r="I44" s="120">
        <f t="shared" si="1"/>
        <v>178031.82</v>
      </c>
      <c r="J44" s="121">
        <f t="shared" si="2"/>
        <v>1.125</v>
      </c>
      <c r="K44" s="122"/>
      <c r="L44" s="122">
        <v>18</v>
      </c>
      <c r="M44" s="122"/>
      <c r="N44" s="122"/>
      <c r="O44" s="123">
        <v>0.25</v>
      </c>
      <c r="P44" s="124">
        <v>0.1</v>
      </c>
      <c r="Q44" s="125">
        <f t="shared" si="3"/>
        <v>18</v>
      </c>
      <c r="R44" s="122"/>
      <c r="S44" s="125">
        <v>9</v>
      </c>
      <c r="T44" s="130"/>
      <c r="U44" s="130"/>
      <c r="V44" s="122"/>
      <c r="W44" s="130"/>
      <c r="X44" s="130"/>
      <c r="Y44" s="122"/>
      <c r="Z44" s="130"/>
      <c r="AA44" s="130"/>
      <c r="AB44" s="122"/>
      <c r="AC44" s="125"/>
      <c r="AD44" s="122"/>
      <c r="AE44" s="111">
        <v>0.5</v>
      </c>
      <c r="AF44" s="111"/>
      <c r="AG44" s="111"/>
      <c r="AH44" s="111"/>
      <c r="AI44" s="111"/>
      <c r="AJ44" s="111"/>
      <c r="AK44" s="126"/>
      <c r="AL44" s="126"/>
      <c r="AM44" s="124">
        <v>0.35</v>
      </c>
      <c r="AN44" s="126"/>
      <c r="AO44" s="122"/>
      <c r="AP44" s="126"/>
      <c r="AQ44" s="126"/>
      <c r="AR44" s="126"/>
      <c r="AS44" s="126"/>
      <c r="AT44" s="126"/>
      <c r="AU44" s="110"/>
    </row>
    <row r="45" spans="1:47" s="39" customFormat="1" ht="38.25">
      <c r="A45" s="112">
        <f t="shared" si="4"/>
        <v>12</v>
      </c>
      <c r="B45" s="113" t="s">
        <v>102</v>
      </c>
      <c r="C45" s="114" t="s">
        <v>123</v>
      </c>
      <c r="D45" s="115" t="s">
        <v>141</v>
      </c>
      <c r="E45" s="129">
        <v>17.100000000000001</v>
      </c>
      <c r="F45" s="117" t="s">
        <v>144</v>
      </c>
      <c r="G45" s="115">
        <v>4.59</v>
      </c>
      <c r="H45" s="119">
        <v>2</v>
      </c>
      <c r="I45" s="120">
        <f t="shared" si="1"/>
        <v>162458.46</v>
      </c>
      <c r="J45" s="121">
        <f t="shared" si="2"/>
        <v>0.125</v>
      </c>
      <c r="K45" s="122"/>
      <c r="L45" s="122">
        <v>2</v>
      </c>
      <c r="M45" s="122"/>
      <c r="N45" s="122"/>
      <c r="O45" s="123">
        <v>0.25</v>
      </c>
      <c r="P45" s="124">
        <v>0.1</v>
      </c>
      <c r="Q45" s="125">
        <f t="shared" si="3"/>
        <v>2</v>
      </c>
      <c r="R45" s="122"/>
      <c r="S45" s="125"/>
      <c r="T45" s="130"/>
      <c r="U45" s="130">
        <v>2</v>
      </c>
      <c r="V45" s="122"/>
      <c r="W45" s="130"/>
      <c r="X45" s="130"/>
      <c r="Y45" s="122"/>
      <c r="Z45" s="130"/>
      <c r="AA45" s="130"/>
      <c r="AB45" s="122"/>
      <c r="AC45" s="125"/>
      <c r="AD45" s="122"/>
      <c r="AE45" s="111"/>
      <c r="AF45" s="111"/>
      <c r="AG45" s="111"/>
      <c r="AH45" s="111"/>
      <c r="AI45" s="111"/>
      <c r="AJ45" s="111"/>
      <c r="AK45" s="126"/>
      <c r="AL45" s="126"/>
      <c r="AM45" s="126"/>
      <c r="AN45" s="126"/>
      <c r="AO45" s="122"/>
      <c r="AP45" s="126"/>
      <c r="AQ45" s="126"/>
      <c r="AR45" s="126"/>
      <c r="AS45" s="126"/>
      <c r="AT45" s="126"/>
      <c r="AU45" s="110"/>
    </row>
    <row r="46" spans="1:47" s="39" customFormat="1" ht="25.5">
      <c r="A46" s="112">
        <f t="shared" si="4"/>
        <v>13</v>
      </c>
      <c r="B46" s="128" t="s">
        <v>109</v>
      </c>
      <c r="C46" s="114" t="s">
        <v>128</v>
      </c>
      <c r="D46" s="115" t="s">
        <v>141</v>
      </c>
      <c r="E46" s="129">
        <v>13</v>
      </c>
      <c r="F46" s="117" t="s">
        <v>143</v>
      </c>
      <c r="G46" s="115">
        <v>4.8600000000000003</v>
      </c>
      <c r="H46" s="119">
        <v>2</v>
      </c>
      <c r="I46" s="120">
        <f t="shared" si="1"/>
        <v>172014.84000000003</v>
      </c>
      <c r="J46" s="121">
        <f t="shared" si="2"/>
        <v>1.5625</v>
      </c>
      <c r="K46" s="122"/>
      <c r="L46" s="122">
        <v>4</v>
      </c>
      <c r="M46" s="122">
        <v>15</v>
      </c>
      <c r="N46" s="122">
        <v>6</v>
      </c>
      <c r="O46" s="123">
        <v>0.25</v>
      </c>
      <c r="P46" s="124">
        <v>0.1</v>
      </c>
      <c r="Q46" s="125">
        <f t="shared" si="3"/>
        <v>25</v>
      </c>
      <c r="R46" s="122"/>
      <c r="S46" s="125">
        <v>4</v>
      </c>
      <c r="T46" s="130"/>
      <c r="U46" s="130"/>
      <c r="V46" s="122"/>
      <c r="W46" s="130">
        <v>15</v>
      </c>
      <c r="X46" s="130"/>
      <c r="Y46" s="122"/>
      <c r="Z46" s="130"/>
      <c r="AA46" s="130">
        <v>6</v>
      </c>
      <c r="AB46" s="122"/>
      <c r="AC46" s="125"/>
      <c r="AD46" s="122"/>
      <c r="AE46" s="111"/>
      <c r="AF46" s="111"/>
      <c r="AG46" s="111">
        <v>0.6</v>
      </c>
      <c r="AH46" s="111"/>
      <c r="AI46" s="111"/>
      <c r="AJ46" s="111"/>
      <c r="AK46" s="126"/>
      <c r="AL46" s="126"/>
      <c r="AM46" s="124">
        <v>0.35</v>
      </c>
      <c r="AN46" s="126"/>
      <c r="AO46" s="122"/>
      <c r="AP46" s="126"/>
      <c r="AQ46" s="126"/>
      <c r="AR46" s="126"/>
      <c r="AS46" s="126"/>
      <c r="AT46" s="126"/>
      <c r="AU46" s="110"/>
    </row>
    <row r="47" spans="1:47" s="39" customFormat="1" ht="38.25">
      <c r="A47" s="112">
        <f t="shared" si="4"/>
        <v>14</v>
      </c>
      <c r="B47" s="128" t="s">
        <v>110</v>
      </c>
      <c r="C47" s="114" t="s">
        <v>129</v>
      </c>
      <c r="D47" s="115" t="s">
        <v>141</v>
      </c>
      <c r="E47" s="129">
        <v>25</v>
      </c>
      <c r="F47" s="117" t="s">
        <v>145</v>
      </c>
      <c r="G47" s="115">
        <v>5.16</v>
      </c>
      <c r="H47" s="119">
        <v>2</v>
      </c>
      <c r="I47" s="120">
        <f t="shared" si="1"/>
        <v>182633.04</v>
      </c>
      <c r="J47" s="121">
        <f t="shared" si="2"/>
        <v>0.5</v>
      </c>
      <c r="K47" s="122"/>
      <c r="L47" s="122"/>
      <c r="M47" s="122">
        <v>2</v>
      </c>
      <c r="N47" s="122">
        <v>6</v>
      </c>
      <c r="O47" s="123">
        <v>0.25</v>
      </c>
      <c r="P47" s="124">
        <v>0.1</v>
      </c>
      <c r="Q47" s="125">
        <f t="shared" si="3"/>
        <v>8</v>
      </c>
      <c r="R47" s="122"/>
      <c r="S47" s="125"/>
      <c r="T47" s="130"/>
      <c r="U47" s="130"/>
      <c r="V47" s="122"/>
      <c r="W47" s="130"/>
      <c r="X47" s="130"/>
      <c r="Y47" s="122"/>
      <c r="Z47" s="130"/>
      <c r="AA47" s="130"/>
      <c r="AB47" s="122"/>
      <c r="AC47" s="125"/>
      <c r="AD47" s="122"/>
      <c r="AE47" s="111"/>
      <c r="AF47" s="111"/>
      <c r="AG47" s="111"/>
      <c r="AH47" s="111"/>
      <c r="AI47" s="111"/>
      <c r="AJ47" s="111"/>
      <c r="AK47" s="126"/>
      <c r="AL47" s="126"/>
      <c r="AM47" s="124"/>
      <c r="AN47" s="124">
        <v>0.3</v>
      </c>
      <c r="AO47" s="122"/>
      <c r="AP47" s="126"/>
      <c r="AQ47" s="126"/>
      <c r="AR47" s="126"/>
      <c r="AS47" s="126"/>
      <c r="AT47" s="126"/>
      <c r="AU47" s="110"/>
    </row>
    <row r="48" spans="1:47" s="39" customFormat="1">
      <c r="A48" s="112">
        <f t="shared" si="4"/>
        <v>15</v>
      </c>
      <c r="B48" s="113" t="s">
        <v>111</v>
      </c>
      <c r="C48" s="114" t="s">
        <v>130</v>
      </c>
      <c r="D48" s="115" t="s">
        <v>141</v>
      </c>
      <c r="E48" s="129">
        <v>8</v>
      </c>
      <c r="F48" s="117" t="s">
        <v>143</v>
      </c>
      <c r="G48" s="133">
        <v>4.79</v>
      </c>
      <c r="H48" s="119">
        <v>2</v>
      </c>
      <c r="I48" s="120">
        <f t="shared" si="1"/>
        <v>169537.26</v>
      </c>
      <c r="J48" s="121">
        <f t="shared" si="2"/>
        <v>1.0625</v>
      </c>
      <c r="K48" s="122"/>
      <c r="L48" s="122"/>
      <c r="M48" s="122">
        <v>5</v>
      </c>
      <c r="N48" s="122">
        <v>12</v>
      </c>
      <c r="O48" s="123">
        <v>0.25</v>
      </c>
      <c r="P48" s="124">
        <v>0.1</v>
      </c>
      <c r="Q48" s="125">
        <f t="shared" si="3"/>
        <v>17</v>
      </c>
      <c r="R48" s="122"/>
      <c r="S48" s="125"/>
      <c r="T48" s="130"/>
      <c r="U48" s="130"/>
      <c r="V48" s="122"/>
      <c r="W48" s="130">
        <v>5</v>
      </c>
      <c r="X48" s="130"/>
      <c r="Y48" s="122"/>
      <c r="Z48" s="130"/>
      <c r="AA48" s="130">
        <v>12</v>
      </c>
      <c r="AB48" s="122"/>
      <c r="AC48" s="125"/>
      <c r="AD48" s="122"/>
      <c r="AE48" s="111"/>
      <c r="AF48" s="111"/>
      <c r="AG48" s="111"/>
      <c r="AH48" s="111"/>
      <c r="AI48" s="111">
        <v>0.6</v>
      </c>
      <c r="AJ48" s="111"/>
      <c r="AK48" s="126"/>
      <c r="AL48" s="126"/>
      <c r="AM48" s="124">
        <v>0.35</v>
      </c>
      <c r="AN48" s="124"/>
      <c r="AO48" s="122"/>
      <c r="AP48" s="126"/>
      <c r="AQ48" s="126"/>
      <c r="AR48" s="126"/>
      <c r="AS48" s="126"/>
      <c r="AT48" s="126"/>
      <c r="AU48" s="110"/>
    </row>
    <row r="49" spans="1:47" s="39" customFormat="1">
      <c r="A49" s="112">
        <f t="shared" si="4"/>
        <v>16</v>
      </c>
      <c r="B49" s="113" t="s">
        <v>111</v>
      </c>
      <c r="C49" s="114" t="s">
        <v>131</v>
      </c>
      <c r="D49" s="115" t="s">
        <v>141</v>
      </c>
      <c r="E49" s="129">
        <v>8</v>
      </c>
      <c r="F49" s="117" t="s">
        <v>145</v>
      </c>
      <c r="G49" s="115">
        <v>4.74</v>
      </c>
      <c r="H49" s="119">
        <v>2</v>
      </c>
      <c r="I49" s="120">
        <f t="shared" si="1"/>
        <v>167767.56</v>
      </c>
      <c r="J49" s="121">
        <f t="shared" si="2"/>
        <v>0.625</v>
      </c>
      <c r="K49" s="122"/>
      <c r="L49" s="122"/>
      <c r="M49" s="122">
        <v>6</v>
      </c>
      <c r="N49" s="122">
        <v>4</v>
      </c>
      <c r="O49" s="123">
        <v>0.25</v>
      </c>
      <c r="P49" s="124">
        <v>0.1</v>
      </c>
      <c r="Q49" s="125">
        <f t="shared" si="3"/>
        <v>10</v>
      </c>
      <c r="R49" s="122"/>
      <c r="S49" s="125"/>
      <c r="T49" s="130"/>
      <c r="U49" s="130"/>
      <c r="V49" s="122"/>
      <c r="W49" s="130">
        <v>6</v>
      </c>
      <c r="X49" s="130"/>
      <c r="Y49" s="122"/>
      <c r="Z49" s="130"/>
      <c r="AA49" s="130">
        <v>4</v>
      </c>
      <c r="AB49" s="122"/>
      <c r="AC49" s="125"/>
      <c r="AD49" s="122"/>
      <c r="AE49" s="111"/>
      <c r="AF49" s="111"/>
      <c r="AG49" s="111"/>
      <c r="AH49" s="111"/>
      <c r="AI49" s="111"/>
      <c r="AJ49" s="111"/>
      <c r="AK49" s="126"/>
      <c r="AL49" s="126"/>
      <c r="AM49" s="126"/>
      <c r="AN49" s="124">
        <v>0.3</v>
      </c>
      <c r="AO49" s="122">
        <v>10</v>
      </c>
      <c r="AP49" s="126"/>
      <c r="AQ49" s="126"/>
      <c r="AR49" s="126"/>
      <c r="AS49" s="126"/>
      <c r="AT49" s="126"/>
      <c r="AU49" s="110"/>
    </row>
    <row r="50" spans="1:47" s="39" customFormat="1">
      <c r="A50" s="112">
        <f t="shared" si="4"/>
        <v>17</v>
      </c>
      <c r="B50" s="128" t="s">
        <v>112</v>
      </c>
      <c r="C50" s="132" t="s">
        <v>132</v>
      </c>
      <c r="D50" s="115" t="s">
        <v>141</v>
      </c>
      <c r="E50" s="134">
        <v>14.1</v>
      </c>
      <c r="F50" s="117" t="s">
        <v>145</v>
      </c>
      <c r="G50" s="115">
        <v>4.9000000000000004</v>
      </c>
      <c r="H50" s="119">
        <v>2</v>
      </c>
      <c r="I50" s="120">
        <f t="shared" si="1"/>
        <v>173430.6</v>
      </c>
      <c r="J50" s="121">
        <f t="shared" si="2"/>
        <v>0.5625</v>
      </c>
      <c r="K50" s="122"/>
      <c r="L50" s="122"/>
      <c r="M50" s="122">
        <v>5</v>
      </c>
      <c r="N50" s="122">
        <v>4</v>
      </c>
      <c r="O50" s="123">
        <v>0.25</v>
      </c>
      <c r="P50" s="124">
        <v>0.1</v>
      </c>
      <c r="Q50" s="125">
        <f t="shared" si="3"/>
        <v>9</v>
      </c>
      <c r="R50" s="122"/>
      <c r="S50" s="125"/>
      <c r="T50" s="130"/>
      <c r="U50" s="130"/>
      <c r="V50" s="122"/>
      <c r="W50" s="130"/>
      <c r="X50" s="130"/>
      <c r="Y50" s="122"/>
      <c r="Z50" s="130"/>
      <c r="AA50" s="130"/>
      <c r="AB50" s="122"/>
      <c r="AC50" s="125"/>
      <c r="AD50" s="122"/>
      <c r="AE50" s="111"/>
      <c r="AF50" s="111"/>
      <c r="AG50" s="111"/>
      <c r="AH50" s="111"/>
      <c r="AI50" s="111"/>
      <c r="AJ50" s="111"/>
      <c r="AK50" s="126"/>
      <c r="AL50" s="126"/>
      <c r="AM50" s="126"/>
      <c r="AN50" s="124">
        <v>0.3</v>
      </c>
      <c r="AO50" s="122"/>
      <c r="AP50" s="126"/>
      <c r="AQ50" s="126"/>
      <c r="AR50" s="126"/>
      <c r="AS50" s="126"/>
      <c r="AT50" s="126"/>
      <c r="AU50" s="110"/>
    </row>
    <row r="51" spans="1:47" s="39" customFormat="1" ht="25.5">
      <c r="A51" s="112">
        <f t="shared" si="4"/>
        <v>18</v>
      </c>
      <c r="B51" s="128" t="s">
        <v>113</v>
      </c>
      <c r="C51" s="114" t="s">
        <v>133</v>
      </c>
      <c r="D51" s="115" t="s">
        <v>141</v>
      </c>
      <c r="E51" s="129">
        <v>5</v>
      </c>
      <c r="F51" s="117" t="s">
        <v>145</v>
      </c>
      <c r="G51" s="115">
        <v>4.66</v>
      </c>
      <c r="H51" s="119">
        <v>2</v>
      </c>
      <c r="I51" s="120">
        <f t="shared" si="1"/>
        <v>164936.04</v>
      </c>
      <c r="J51" s="121">
        <f t="shared" si="2"/>
        <v>1.1875</v>
      </c>
      <c r="K51" s="122"/>
      <c r="L51" s="122"/>
      <c r="M51" s="122">
        <v>15</v>
      </c>
      <c r="N51" s="122">
        <v>4</v>
      </c>
      <c r="O51" s="123">
        <v>0.25</v>
      </c>
      <c r="P51" s="124">
        <v>0.1</v>
      </c>
      <c r="Q51" s="125">
        <f t="shared" si="3"/>
        <v>19</v>
      </c>
      <c r="R51" s="122"/>
      <c r="S51" s="125"/>
      <c r="T51" s="130"/>
      <c r="U51" s="130"/>
      <c r="V51" s="122"/>
      <c r="W51" s="130"/>
      <c r="X51" s="130"/>
      <c r="Y51" s="122">
        <v>15</v>
      </c>
      <c r="Z51" s="130"/>
      <c r="AA51" s="130"/>
      <c r="AB51" s="122"/>
      <c r="AC51" s="125">
        <v>4</v>
      </c>
      <c r="AD51" s="122"/>
      <c r="AE51" s="111"/>
      <c r="AF51" s="111"/>
      <c r="AG51" s="111">
        <v>0.6</v>
      </c>
      <c r="AH51" s="111"/>
      <c r="AI51" s="111"/>
      <c r="AJ51" s="111"/>
      <c r="AK51" s="126"/>
      <c r="AL51" s="126"/>
      <c r="AM51" s="126"/>
      <c r="AN51" s="124">
        <v>0.3</v>
      </c>
      <c r="AO51" s="122"/>
      <c r="AP51" s="126"/>
      <c r="AQ51" s="126"/>
      <c r="AR51" s="126"/>
      <c r="AS51" s="126"/>
      <c r="AT51" s="126"/>
      <c r="AU51" s="110"/>
    </row>
    <row r="52" spans="1:47" s="39" customFormat="1" ht="25.5">
      <c r="A52" s="112">
        <f t="shared" si="4"/>
        <v>19</v>
      </c>
      <c r="B52" s="128" t="s">
        <v>114</v>
      </c>
      <c r="C52" s="114" t="s">
        <v>134</v>
      </c>
      <c r="D52" s="115" t="s">
        <v>141</v>
      </c>
      <c r="E52" s="129">
        <v>16</v>
      </c>
      <c r="F52" s="117" t="s">
        <v>144</v>
      </c>
      <c r="G52" s="115">
        <v>4.59</v>
      </c>
      <c r="H52" s="119">
        <v>2</v>
      </c>
      <c r="I52" s="120">
        <f t="shared" si="1"/>
        <v>162458.46</v>
      </c>
      <c r="J52" s="121">
        <f t="shared" si="2"/>
        <v>0.75</v>
      </c>
      <c r="K52" s="122"/>
      <c r="L52" s="122"/>
      <c r="M52" s="122">
        <v>6</v>
      </c>
      <c r="N52" s="122">
        <v>6</v>
      </c>
      <c r="O52" s="123">
        <v>0.25</v>
      </c>
      <c r="P52" s="124">
        <v>0.1</v>
      </c>
      <c r="Q52" s="125">
        <f t="shared" si="3"/>
        <v>12</v>
      </c>
      <c r="R52" s="122"/>
      <c r="S52" s="125"/>
      <c r="T52" s="130"/>
      <c r="U52" s="130"/>
      <c r="V52" s="122"/>
      <c r="W52" s="130">
        <v>6</v>
      </c>
      <c r="X52" s="130"/>
      <c r="Y52" s="122"/>
      <c r="Z52" s="130"/>
      <c r="AA52" s="130">
        <v>6</v>
      </c>
      <c r="AB52" s="122"/>
      <c r="AC52" s="125"/>
      <c r="AD52" s="122"/>
      <c r="AE52" s="111"/>
      <c r="AF52" s="111"/>
      <c r="AG52" s="111"/>
      <c r="AH52" s="111"/>
      <c r="AI52" s="111"/>
      <c r="AJ52" s="111"/>
      <c r="AK52" s="126"/>
      <c r="AL52" s="126"/>
      <c r="AM52" s="126"/>
      <c r="AN52" s="124"/>
      <c r="AO52" s="122"/>
      <c r="AP52" s="126"/>
      <c r="AQ52" s="126"/>
      <c r="AR52" s="126"/>
      <c r="AS52" s="126"/>
      <c r="AT52" s="126"/>
      <c r="AU52" s="110"/>
    </row>
    <row r="53" spans="1:47" s="39" customFormat="1" ht="25.5">
      <c r="A53" s="112">
        <f t="shared" si="4"/>
        <v>20</v>
      </c>
      <c r="B53" s="128" t="s">
        <v>115</v>
      </c>
      <c r="C53" s="114" t="s">
        <v>135</v>
      </c>
      <c r="D53" s="115" t="s">
        <v>141</v>
      </c>
      <c r="E53" s="129">
        <v>7</v>
      </c>
      <c r="F53" s="117" t="s">
        <v>145</v>
      </c>
      <c r="G53" s="115">
        <v>4.74</v>
      </c>
      <c r="H53" s="119">
        <v>2</v>
      </c>
      <c r="I53" s="120">
        <f t="shared" si="1"/>
        <v>167767.56</v>
      </c>
      <c r="J53" s="121">
        <f t="shared" si="2"/>
        <v>0.875</v>
      </c>
      <c r="K53" s="122"/>
      <c r="L53" s="122"/>
      <c r="M53" s="122">
        <v>12</v>
      </c>
      <c r="N53" s="122">
        <v>2</v>
      </c>
      <c r="O53" s="123">
        <v>0.25</v>
      </c>
      <c r="P53" s="124">
        <v>0.1</v>
      </c>
      <c r="Q53" s="125">
        <f t="shared" si="3"/>
        <v>14</v>
      </c>
      <c r="R53" s="122"/>
      <c r="S53" s="125"/>
      <c r="T53" s="130"/>
      <c r="U53" s="130"/>
      <c r="V53" s="122"/>
      <c r="W53" s="130"/>
      <c r="X53" s="130"/>
      <c r="Y53" s="122"/>
      <c r="Z53" s="130"/>
      <c r="AA53" s="130"/>
      <c r="AB53" s="122"/>
      <c r="AC53" s="125"/>
      <c r="AD53" s="122"/>
      <c r="AE53" s="111"/>
      <c r="AF53" s="111"/>
      <c r="AG53" s="111"/>
      <c r="AH53" s="111"/>
      <c r="AI53" s="111"/>
      <c r="AJ53" s="111"/>
      <c r="AK53" s="126"/>
      <c r="AL53" s="126"/>
      <c r="AM53" s="126"/>
      <c r="AN53" s="124">
        <v>0.3</v>
      </c>
      <c r="AO53" s="122"/>
      <c r="AP53" s="126"/>
      <c r="AQ53" s="124">
        <v>1</v>
      </c>
      <c r="AR53" s="126"/>
      <c r="AS53" s="126"/>
      <c r="AT53" s="126"/>
      <c r="AU53" s="110"/>
    </row>
    <row r="54" spans="1:47" s="39" customFormat="1" ht="25.5">
      <c r="A54" s="112">
        <f t="shared" si="4"/>
        <v>21</v>
      </c>
      <c r="B54" s="128" t="s">
        <v>116</v>
      </c>
      <c r="C54" s="114" t="s">
        <v>136</v>
      </c>
      <c r="D54" s="115" t="s">
        <v>141</v>
      </c>
      <c r="E54" s="129">
        <v>3.3</v>
      </c>
      <c r="F54" s="117" t="s">
        <v>144</v>
      </c>
      <c r="G54" s="115">
        <v>4.2300000000000004</v>
      </c>
      <c r="H54" s="119">
        <v>2</v>
      </c>
      <c r="I54" s="120">
        <f t="shared" si="1"/>
        <v>149716.62000000002</v>
      </c>
      <c r="J54" s="121">
        <f t="shared" si="2"/>
        <v>0.5625</v>
      </c>
      <c r="K54" s="122">
        <v>3</v>
      </c>
      <c r="L54" s="122">
        <v>6</v>
      </c>
      <c r="M54" s="122">
        <v>1</v>
      </c>
      <c r="N54" s="122"/>
      <c r="O54" s="123">
        <v>0.25</v>
      </c>
      <c r="P54" s="124">
        <v>0.1</v>
      </c>
      <c r="Q54" s="125">
        <f t="shared" si="3"/>
        <v>7</v>
      </c>
      <c r="R54" s="122"/>
      <c r="S54" s="125"/>
      <c r="T54" s="130"/>
      <c r="U54" s="130"/>
      <c r="V54" s="122"/>
      <c r="W54" s="130"/>
      <c r="X54" s="130"/>
      <c r="Y54" s="122"/>
      <c r="Z54" s="130"/>
      <c r="AA54" s="130"/>
      <c r="AB54" s="122"/>
      <c r="AC54" s="125"/>
      <c r="AD54" s="122"/>
      <c r="AE54" s="111"/>
      <c r="AF54" s="111"/>
      <c r="AG54" s="111"/>
      <c r="AH54" s="111"/>
      <c r="AI54" s="111"/>
      <c r="AJ54" s="111"/>
      <c r="AK54" s="126"/>
      <c r="AL54" s="126"/>
      <c r="AM54" s="126"/>
      <c r="AN54" s="126"/>
      <c r="AO54" s="122"/>
      <c r="AP54" s="126"/>
      <c r="AQ54" s="124">
        <v>1</v>
      </c>
      <c r="AR54" s="126"/>
      <c r="AS54" s="126"/>
      <c r="AT54" s="126"/>
      <c r="AU54" s="110"/>
    </row>
    <row r="55" spans="1:47" s="39" customFormat="1" ht="38.25">
      <c r="A55" s="112">
        <f t="shared" si="4"/>
        <v>22</v>
      </c>
      <c r="B55" s="128" t="s">
        <v>117</v>
      </c>
      <c r="C55" s="114" t="s">
        <v>137</v>
      </c>
      <c r="D55" s="115" t="s">
        <v>141</v>
      </c>
      <c r="E55" s="129">
        <v>9</v>
      </c>
      <c r="F55" s="117" t="s">
        <v>144</v>
      </c>
      <c r="G55" s="115">
        <v>4.33</v>
      </c>
      <c r="H55" s="119">
        <v>2</v>
      </c>
      <c r="I55" s="120">
        <f t="shared" si="1"/>
        <v>153256.01999999999</v>
      </c>
      <c r="J55" s="121">
        <f t="shared" si="2"/>
        <v>0.4375</v>
      </c>
      <c r="K55" s="122"/>
      <c r="L55" s="122"/>
      <c r="M55" s="122">
        <v>7</v>
      </c>
      <c r="N55" s="122"/>
      <c r="O55" s="123">
        <v>0.25</v>
      </c>
      <c r="P55" s="124">
        <v>0.1</v>
      </c>
      <c r="Q55" s="125">
        <f t="shared" si="3"/>
        <v>7</v>
      </c>
      <c r="R55" s="122"/>
      <c r="S55" s="125"/>
      <c r="T55" s="130"/>
      <c r="U55" s="130"/>
      <c r="V55" s="122"/>
      <c r="W55" s="130"/>
      <c r="X55" s="130"/>
      <c r="Y55" s="122"/>
      <c r="Z55" s="130"/>
      <c r="AA55" s="130"/>
      <c r="AB55" s="122"/>
      <c r="AC55" s="125"/>
      <c r="AD55" s="122"/>
      <c r="AE55" s="111"/>
      <c r="AF55" s="111"/>
      <c r="AG55" s="111"/>
      <c r="AH55" s="111"/>
      <c r="AI55" s="111"/>
      <c r="AJ55" s="111"/>
      <c r="AK55" s="126"/>
      <c r="AL55" s="126"/>
      <c r="AM55" s="126"/>
      <c r="AN55" s="126"/>
      <c r="AO55" s="122"/>
      <c r="AP55" s="126"/>
      <c r="AQ55" s="126"/>
      <c r="AR55" s="126"/>
      <c r="AS55" s="126"/>
      <c r="AT55" s="126"/>
      <c r="AU55" s="110"/>
    </row>
    <row r="56" spans="1:47" s="39" customFormat="1" ht="25.5">
      <c r="A56" s="112">
        <f t="shared" si="4"/>
        <v>23</v>
      </c>
      <c r="B56" s="128" t="s">
        <v>118</v>
      </c>
      <c r="C56" s="114" t="s">
        <v>138</v>
      </c>
      <c r="D56" s="115" t="s">
        <v>141</v>
      </c>
      <c r="E56" s="129">
        <v>2</v>
      </c>
      <c r="F56" s="117" t="s">
        <v>144</v>
      </c>
      <c r="G56" s="115">
        <v>4.1900000000000004</v>
      </c>
      <c r="H56" s="119">
        <v>2</v>
      </c>
      <c r="I56" s="120">
        <f t="shared" si="1"/>
        <v>148300.86000000002</v>
      </c>
      <c r="J56" s="121">
        <f t="shared" si="2"/>
        <v>1.25</v>
      </c>
      <c r="K56" s="122"/>
      <c r="L56" s="122"/>
      <c r="M56" s="122">
        <v>20</v>
      </c>
      <c r="N56" s="122"/>
      <c r="O56" s="123">
        <v>0.25</v>
      </c>
      <c r="P56" s="124">
        <v>0.1</v>
      </c>
      <c r="Q56" s="125">
        <f t="shared" si="3"/>
        <v>20</v>
      </c>
      <c r="R56" s="122"/>
      <c r="S56" s="125"/>
      <c r="T56" s="130"/>
      <c r="U56" s="130"/>
      <c r="V56" s="122"/>
      <c r="W56" s="130">
        <v>20</v>
      </c>
      <c r="X56" s="130"/>
      <c r="Y56" s="122"/>
      <c r="Z56" s="130"/>
      <c r="AA56" s="130"/>
      <c r="AB56" s="122"/>
      <c r="AC56" s="125"/>
      <c r="AD56" s="122"/>
      <c r="AE56" s="111"/>
      <c r="AF56" s="111"/>
      <c r="AG56" s="111">
        <v>0.6</v>
      </c>
      <c r="AH56" s="111"/>
      <c r="AI56" s="111"/>
      <c r="AJ56" s="111"/>
      <c r="AK56" s="126"/>
      <c r="AL56" s="126"/>
      <c r="AM56" s="126"/>
      <c r="AN56" s="126"/>
      <c r="AO56" s="122"/>
      <c r="AP56" s="126"/>
      <c r="AQ56" s="126"/>
      <c r="AR56" s="126"/>
      <c r="AS56" s="126"/>
      <c r="AT56" s="126"/>
      <c r="AU56" s="110"/>
    </row>
    <row r="57" spans="1:47" s="39" customFormat="1">
      <c r="A57" s="112">
        <f t="shared" si="4"/>
        <v>24</v>
      </c>
      <c r="B57" s="136" t="s">
        <v>119</v>
      </c>
      <c r="C57" s="114" t="s">
        <v>139</v>
      </c>
      <c r="D57" s="115" t="s">
        <v>142</v>
      </c>
      <c r="E57" s="137">
        <v>14</v>
      </c>
      <c r="F57" s="117" t="s">
        <v>146</v>
      </c>
      <c r="G57" s="138">
        <v>4.09</v>
      </c>
      <c r="H57" s="119">
        <v>2</v>
      </c>
      <c r="I57" s="120">
        <f t="shared" si="1"/>
        <v>144761.46</v>
      </c>
      <c r="J57" s="121">
        <f t="shared" si="2"/>
        <v>1</v>
      </c>
      <c r="K57" s="122"/>
      <c r="L57" s="122"/>
      <c r="M57" s="122">
        <v>12</v>
      </c>
      <c r="N57" s="122">
        <v>4</v>
      </c>
      <c r="O57" s="123">
        <v>0.25</v>
      </c>
      <c r="P57" s="124">
        <v>0.1</v>
      </c>
      <c r="Q57" s="125">
        <f t="shared" si="3"/>
        <v>16</v>
      </c>
      <c r="R57" s="122"/>
      <c r="S57" s="125"/>
      <c r="T57" s="130"/>
      <c r="U57" s="130"/>
      <c r="V57" s="122"/>
      <c r="W57" s="130"/>
      <c r="X57" s="130"/>
      <c r="Y57" s="122">
        <v>12</v>
      </c>
      <c r="Z57" s="130"/>
      <c r="AA57" s="130"/>
      <c r="AB57" s="122"/>
      <c r="AC57" s="125">
        <v>3</v>
      </c>
      <c r="AD57" s="122"/>
      <c r="AE57" s="111"/>
      <c r="AF57" s="111"/>
      <c r="AG57" s="111"/>
      <c r="AH57" s="111"/>
      <c r="AI57" s="111"/>
      <c r="AJ57" s="111"/>
      <c r="AK57" s="126"/>
      <c r="AL57" s="126"/>
      <c r="AM57" s="126"/>
      <c r="AN57" s="124">
        <v>0.3</v>
      </c>
      <c r="AO57" s="122"/>
      <c r="AP57" s="126"/>
      <c r="AQ57" s="126"/>
      <c r="AR57" s="126"/>
      <c r="AS57" s="126"/>
      <c r="AT57" s="126"/>
      <c r="AU57" s="110"/>
    </row>
    <row r="58" spans="1:47" s="39" customFormat="1" ht="25.5">
      <c r="A58" s="112">
        <f t="shared" si="4"/>
        <v>25</v>
      </c>
      <c r="B58" s="139" t="s">
        <v>120</v>
      </c>
      <c r="C58" s="114" t="s">
        <v>140</v>
      </c>
      <c r="D58" s="115" t="s">
        <v>142</v>
      </c>
      <c r="E58" s="129">
        <v>12.4</v>
      </c>
      <c r="F58" s="117" t="s">
        <v>146</v>
      </c>
      <c r="G58" s="115">
        <v>4.03</v>
      </c>
      <c r="H58" s="119">
        <v>2</v>
      </c>
      <c r="I58" s="120">
        <f t="shared" si="1"/>
        <v>142637.82</v>
      </c>
      <c r="J58" s="121">
        <f t="shared" si="2"/>
        <v>1.125</v>
      </c>
      <c r="K58" s="122"/>
      <c r="L58" s="122">
        <v>18</v>
      </c>
      <c r="M58" s="122"/>
      <c r="N58" s="122"/>
      <c r="O58" s="123">
        <v>0.25</v>
      </c>
      <c r="P58" s="124">
        <v>0.1</v>
      </c>
      <c r="Q58" s="125">
        <f t="shared" si="3"/>
        <v>18</v>
      </c>
      <c r="R58" s="122"/>
      <c r="S58" s="125">
        <v>10</v>
      </c>
      <c r="T58" s="130"/>
      <c r="U58" s="130"/>
      <c r="V58" s="122"/>
      <c r="W58" s="130"/>
      <c r="X58" s="130"/>
      <c r="Y58" s="122"/>
      <c r="Z58" s="130"/>
      <c r="AA58" s="130"/>
      <c r="AB58" s="122"/>
      <c r="AC58" s="125"/>
      <c r="AD58" s="122"/>
      <c r="AE58" s="111">
        <v>0.5</v>
      </c>
      <c r="AF58" s="111"/>
      <c r="AG58" s="111"/>
      <c r="AH58" s="111"/>
      <c r="AI58" s="111"/>
      <c r="AJ58" s="111"/>
      <c r="AK58" s="126"/>
      <c r="AL58" s="126"/>
      <c r="AM58" s="126"/>
      <c r="AN58" s="124">
        <v>0.3</v>
      </c>
      <c r="AO58" s="122"/>
      <c r="AP58" s="126"/>
      <c r="AQ58" s="126"/>
      <c r="AR58" s="126"/>
      <c r="AS58" s="124">
        <v>0.2</v>
      </c>
      <c r="AT58" s="126"/>
      <c r="AU58" s="110"/>
    </row>
    <row r="59" spans="1:47" s="39" customFormat="1">
      <c r="A59" s="140"/>
      <c r="B59" s="141"/>
      <c r="C59" s="141"/>
      <c r="D59" s="141"/>
      <c r="E59" s="142"/>
      <c r="F59" s="142"/>
      <c r="G59" s="142"/>
      <c r="H59" s="142"/>
      <c r="I59" s="142"/>
      <c r="J59" s="143">
        <f t="shared" ref="J59:AS59" si="5">SUM(J34:J58)</f>
        <v>20.125</v>
      </c>
      <c r="K59" s="144">
        <f t="shared" si="5"/>
        <v>3</v>
      </c>
      <c r="L59" s="144">
        <f t="shared" si="5"/>
        <v>95</v>
      </c>
      <c r="M59" s="144">
        <f t="shared" si="5"/>
        <v>155</v>
      </c>
      <c r="N59" s="144">
        <f t="shared" si="5"/>
        <v>70</v>
      </c>
      <c r="O59" s="144">
        <f t="shared" si="5"/>
        <v>6</v>
      </c>
      <c r="P59" s="144">
        <f t="shared" si="5"/>
        <v>2.4000000000000008</v>
      </c>
      <c r="Q59" s="144">
        <f t="shared" si="5"/>
        <v>320</v>
      </c>
      <c r="R59" s="144">
        <f t="shared" si="5"/>
        <v>0</v>
      </c>
      <c r="S59" s="144">
        <f t="shared" si="5"/>
        <v>40</v>
      </c>
      <c r="T59" s="144">
        <f t="shared" si="5"/>
        <v>0</v>
      </c>
      <c r="U59" s="144">
        <f t="shared" si="5"/>
        <v>6</v>
      </c>
      <c r="V59" s="144">
        <f t="shared" si="5"/>
        <v>0</v>
      </c>
      <c r="W59" s="144">
        <f t="shared" si="5"/>
        <v>57</v>
      </c>
      <c r="X59" s="144">
        <f t="shared" si="5"/>
        <v>0</v>
      </c>
      <c r="Y59" s="144">
        <f t="shared" si="5"/>
        <v>40</v>
      </c>
      <c r="Z59" s="144">
        <f t="shared" si="5"/>
        <v>0</v>
      </c>
      <c r="AA59" s="144">
        <f t="shared" si="5"/>
        <v>30</v>
      </c>
      <c r="AB59" s="144">
        <f t="shared" si="5"/>
        <v>0</v>
      </c>
      <c r="AC59" s="144">
        <f t="shared" si="5"/>
        <v>10</v>
      </c>
      <c r="AD59" s="144">
        <f t="shared" si="5"/>
        <v>0</v>
      </c>
      <c r="AE59" s="145">
        <f t="shared" si="5"/>
        <v>2</v>
      </c>
      <c r="AF59" s="145">
        <f t="shared" si="5"/>
        <v>0</v>
      </c>
      <c r="AG59" s="145">
        <f t="shared" si="5"/>
        <v>3</v>
      </c>
      <c r="AH59" s="145">
        <f t="shared" si="5"/>
        <v>0</v>
      </c>
      <c r="AI59" s="145">
        <f t="shared" si="5"/>
        <v>1.2</v>
      </c>
      <c r="AJ59" s="145">
        <f t="shared" si="5"/>
        <v>0</v>
      </c>
      <c r="AK59" s="145">
        <f t="shared" si="5"/>
        <v>0</v>
      </c>
      <c r="AL59" s="145">
        <f t="shared" si="5"/>
        <v>0</v>
      </c>
      <c r="AM59" s="145">
        <f t="shared" si="5"/>
        <v>3.5000000000000004</v>
      </c>
      <c r="AN59" s="145">
        <f t="shared" si="5"/>
        <v>2.1</v>
      </c>
      <c r="AO59" s="144">
        <f t="shared" si="5"/>
        <v>10</v>
      </c>
      <c r="AP59" s="145">
        <f t="shared" si="5"/>
        <v>0</v>
      </c>
      <c r="AQ59" s="145">
        <f t="shared" si="5"/>
        <v>2</v>
      </c>
      <c r="AR59" s="145">
        <f t="shared" si="5"/>
        <v>0</v>
      </c>
      <c r="AS59" s="145">
        <f t="shared" si="5"/>
        <v>0.60000000000000009</v>
      </c>
      <c r="AT59" s="145"/>
      <c r="AU59" s="110"/>
    </row>
    <row r="60" spans="1:47">
      <c r="A60" s="8"/>
      <c r="B60" s="5"/>
      <c r="C60" s="4"/>
      <c r="D60" s="6"/>
      <c r="E60" s="6"/>
      <c r="F60" s="6"/>
      <c r="G60" s="6"/>
      <c r="H60" s="52"/>
      <c r="I60" s="6"/>
      <c r="J60" s="6"/>
      <c r="K60" s="1"/>
      <c r="L60" s="1"/>
      <c r="M60" s="1"/>
      <c r="N60" s="7"/>
      <c r="O60" s="7"/>
      <c r="P60" s="6"/>
      <c r="Q60" s="6"/>
      <c r="R60" s="6"/>
      <c r="S60" s="6"/>
      <c r="T60" s="6"/>
      <c r="U60" s="6"/>
      <c r="V60" s="4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52"/>
      <c r="AN60" s="52"/>
      <c r="AO60" s="6"/>
      <c r="AP60" s="6"/>
      <c r="AQ60" s="6"/>
      <c r="AR60" s="6"/>
      <c r="AS60" s="52"/>
      <c r="AT60" s="52"/>
    </row>
    <row r="61" spans="1:47" ht="26.25" customHeight="1">
      <c r="A61" s="38"/>
      <c r="B61" s="38"/>
      <c r="C61" s="3"/>
      <c r="D61" s="65" t="s">
        <v>56</v>
      </c>
      <c r="E61" s="46"/>
      <c r="F61" s="3"/>
      <c r="G61" s="185" t="s">
        <v>57</v>
      </c>
      <c r="H61" s="185"/>
      <c r="I61" s="47"/>
      <c r="J61" s="46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</row>
    <row r="62" spans="1:47" ht="11.25" customHeight="1">
      <c r="A62" s="38"/>
      <c r="B62" s="38"/>
      <c r="C62" s="3"/>
      <c r="D62" s="65"/>
      <c r="E62" s="45"/>
      <c r="F62" s="3"/>
      <c r="G62" s="48"/>
      <c r="H62" s="16"/>
      <c r="I62" s="39"/>
      <c r="J62" s="49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</row>
    <row r="63" spans="1:47" ht="25.5" customHeight="1">
      <c r="A63" s="38"/>
      <c r="B63" s="38"/>
      <c r="C63" s="3"/>
      <c r="D63" s="65" t="s">
        <v>58</v>
      </c>
      <c r="E63" s="46"/>
      <c r="F63" s="3"/>
      <c r="G63" s="185" t="s">
        <v>59</v>
      </c>
      <c r="H63" s="185"/>
      <c r="I63" s="47"/>
      <c r="J63" s="46"/>
      <c r="K63" s="38"/>
      <c r="L63" s="38"/>
      <c r="M63" s="38"/>
      <c r="N63" s="38"/>
      <c r="O63" s="38"/>
      <c r="P63" s="38"/>
      <c r="Q63" s="38"/>
      <c r="R63" s="38"/>
      <c r="S63" s="39"/>
      <c r="T63" s="51"/>
      <c r="U63" s="51"/>
      <c r="V63" s="51"/>
      <c r="W63" s="51"/>
      <c r="X63" s="51"/>
      <c r="Y63" s="51"/>
      <c r="Z63" s="51"/>
      <c r="AA63" s="51"/>
      <c r="AB63" s="51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</row>
    <row r="64" spans="1:47" ht="11.25" customHeight="1">
      <c r="A64" s="10"/>
      <c r="B64" s="11"/>
      <c r="C64" s="3"/>
      <c r="D64" s="65"/>
      <c r="E64" s="45"/>
      <c r="F64" s="3"/>
      <c r="G64" s="48"/>
      <c r="H64" s="16"/>
      <c r="I64" s="39"/>
      <c r="J64" s="49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0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O64" s="11"/>
      <c r="AP64" s="11"/>
      <c r="AQ64" s="11"/>
      <c r="AR64" s="11"/>
    </row>
    <row r="65" spans="1:44" ht="26.25" customHeight="1">
      <c r="A65" s="10"/>
      <c r="B65" s="11"/>
      <c r="C65" s="3"/>
      <c r="D65" s="65" t="s">
        <v>85</v>
      </c>
      <c r="E65" s="50"/>
      <c r="F65" s="3"/>
      <c r="G65" s="185" t="s">
        <v>60</v>
      </c>
      <c r="H65" s="185"/>
      <c r="I65" s="47"/>
      <c r="J65" s="46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0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O65" s="11"/>
      <c r="AP65" s="11"/>
      <c r="AQ65" s="11"/>
      <c r="AR65" s="11"/>
    </row>
  </sheetData>
  <mergeCells count="81">
    <mergeCell ref="E1:F1"/>
    <mergeCell ref="H1:J1"/>
    <mergeCell ref="C16:G18"/>
    <mergeCell ref="L6:Q6"/>
    <mergeCell ref="L7:Q7"/>
    <mergeCell ref="L8:Q8"/>
    <mergeCell ref="L9:Q9"/>
    <mergeCell ref="L10:Q10"/>
    <mergeCell ref="L1:Q1"/>
    <mergeCell ref="L2:Q2"/>
    <mergeCell ref="L3:Q3"/>
    <mergeCell ref="L4:Q4"/>
    <mergeCell ref="L5:Q5"/>
    <mergeCell ref="L11:Q11"/>
    <mergeCell ref="L12:Q12"/>
    <mergeCell ref="AU30:AU33"/>
    <mergeCell ref="G61:H61"/>
    <mergeCell ref="G63:H63"/>
    <mergeCell ref="G65:H65"/>
    <mergeCell ref="AE30:AJ30"/>
    <mergeCell ref="S31:V31"/>
    <mergeCell ref="W31:Z31"/>
    <mergeCell ref="AA31:AD31"/>
    <mergeCell ref="AE31:AF31"/>
    <mergeCell ref="AG31:AH31"/>
    <mergeCell ref="AI31:AJ31"/>
    <mergeCell ref="AE32:AF32"/>
    <mergeCell ref="AG32:AH32"/>
    <mergeCell ref="AI32:AJ32"/>
    <mergeCell ref="AC32:AD32"/>
    <mergeCell ref="AQ30:AQ32"/>
    <mergeCell ref="L21:Q21"/>
    <mergeCell ref="L22:Q22"/>
    <mergeCell ref="S29:AB29"/>
    <mergeCell ref="AK30:AN30"/>
    <mergeCell ref="AK31:AK32"/>
    <mergeCell ref="AL31:AL32"/>
    <mergeCell ref="AM31:AM32"/>
    <mergeCell ref="AN31:AN32"/>
    <mergeCell ref="L23:Q23"/>
    <mergeCell ref="L24:Q24"/>
    <mergeCell ref="L25:Q25"/>
    <mergeCell ref="AC29:AH29"/>
    <mergeCell ref="S30:AD30"/>
    <mergeCell ref="W32:X32"/>
    <mergeCell ref="U32:V32"/>
    <mergeCell ref="S32:T32"/>
    <mergeCell ref="L19:Q19"/>
    <mergeCell ref="L20:Q20"/>
    <mergeCell ref="L14:Q14"/>
    <mergeCell ref="L15:Q15"/>
    <mergeCell ref="L13:Q13"/>
    <mergeCell ref="L16:Q16"/>
    <mergeCell ref="L17:Q17"/>
    <mergeCell ref="L18:Q18"/>
    <mergeCell ref="AO30:AO32"/>
    <mergeCell ref="AP30:AP32"/>
    <mergeCell ref="AR30:AR32"/>
    <mergeCell ref="AI29:AJ29"/>
    <mergeCell ref="AK29:AL29"/>
    <mergeCell ref="R30:R32"/>
    <mergeCell ref="K30:N30"/>
    <mergeCell ref="O30:O33"/>
    <mergeCell ref="P30:P33"/>
    <mergeCell ref="Q30:Q32"/>
    <mergeCell ref="AS30:AT30"/>
    <mergeCell ref="AS31:AS32"/>
    <mergeCell ref="AT31:AT32"/>
    <mergeCell ref="A30:A33"/>
    <mergeCell ref="B30:B33"/>
    <mergeCell ref="C30:C33"/>
    <mergeCell ref="D30:D33"/>
    <mergeCell ref="K31:N31"/>
    <mergeCell ref="F30:F33"/>
    <mergeCell ref="G30:G33"/>
    <mergeCell ref="I30:I33"/>
    <mergeCell ref="J30:J33"/>
    <mergeCell ref="H30:H33"/>
    <mergeCell ref="E30:E33"/>
    <mergeCell ref="AA32:AB32"/>
    <mergeCell ref="Y32:Z32"/>
  </mergeCells>
  <pageMargins left="0.59055118110236227" right="0.39370078740157483" top="0.98425196850393704" bottom="0.39370078740157483" header="0" footer="0"/>
  <pageSetup paperSize="9" scale="30" fitToWidth="5" fitToHeight="3" orientation="landscape" r:id="rId1"/>
  <headerFooter>
    <oddFooter>&amp;R&amp;5Документ сформирован информационной системой «Фаворит» ©. Нур-Султан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V66"/>
  <sheetViews>
    <sheetView tabSelected="1" topLeftCell="AP29" workbookViewId="0">
      <selection sqref="A1:BA62"/>
    </sheetView>
  </sheetViews>
  <sheetFormatPr defaultColWidth="8.83203125" defaultRowHeight="12.75"/>
  <cols>
    <col min="1" max="1" width="3.33203125" customWidth="1"/>
    <col min="2" max="2" width="26.6640625" customWidth="1"/>
    <col min="3" max="3" width="28.6640625" customWidth="1"/>
    <col min="4" max="4" width="14.5" customWidth="1"/>
    <col min="5" max="5" width="9.1640625" customWidth="1"/>
    <col min="6" max="6" width="13.33203125" customWidth="1"/>
    <col min="7" max="8" width="10" customWidth="1"/>
    <col min="9" max="9" width="11.5" customWidth="1"/>
    <col min="10" max="10" width="9.6640625" customWidth="1"/>
    <col min="11" max="11" width="12.5" customWidth="1"/>
    <col min="12" max="12" width="12.83203125" customWidth="1"/>
    <col min="13" max="13" width="11.6640625" customWidth="1"/>
    <col min="14" max="14" width="10.5" customWidth="1"/>
    <col min="15" max="15" width="11.33203125" style="38" customWidth="1"/>
    <col min="16" max="16" width="12.6640625" customWidth="1"/>
    <col min="17" max="17" width="10.83203125" style="38" customWidth="1"/>
    <col min="18" max="18" width="13" customWidth="1"/>
    <col min="19" max="20" width="15.1640625" customWidth="1"/>
    <col min="21" max="21" width="7.5" customWidth="1"/>
    <col min="22" max="23" width="8" customWidth="1"/>
    <col min="24" max="24" width="11.33203125" customWidth="1"/>
    <col min="25" max="25" width="9.83203125" customWidth="1"/>
    <col min="26" max="26" width="8.1640625" customWidth="1"/>
    <col min="27" max="27" width="11.5" customWidth="1"/>
    <col min="28" max="29" width="8" customWidth="1"/>
    <col min="30" max="30" width="13.6640625" customWidth="1"/>
    <col min="31" max="31" width="7.6640625" customWidth="1"/>
    <col min="32" max="32" width="12.1640625" customWidth="1"/>
    <col min="33" max="33" width="8.6640625" customWidth="1"/>
    <col min="34" max="34" width="12.1640625" customWidth="1"/>
    <col min="35" max="35" width="9.83203125" customWidth="1"/>
    <col min="36" max="36" width="11.33203125" customWidth="1"/>
    <col min="37" max="37" width="9" customWidth="1"/>
    <col min="38" max="38" width="12" customWidth="1"/>
    <col min="39" max="39" width="12.1640625" customWidth="1"/>
    <col min="40" max="40" width="11.5" customWidth="1"/>
    <col min="41" max="41" width="14" customWidth="1"/>
    <col min="42" max="42" width="14.5" customWidth="1"/>
    <col min="43" max="43" width="12.33203125" customWidth="1"/>
    <col min="44" max="44" width="8.6640625" customWidth="1"/>
    <col min="45" max="45" width="14.1640625" customWidth="1"/>
    <col min="46" max="46" width="15.33203125" customWidth="1"/>
    <col min="47" max="47" width="12.1640625" style="38" customWidth="1"/>
    <col min="48" max="48" width="12.83203125" style="38" customWidth="1"/>
    <col min="49" max="49" width="15.33203125" customWidth="1"/>
    <col min="50" max="50" width="15" customWidth="1"/>
    <col min="51" max="51" width="6.33203125" customWidth="1"/>
    <col min="52" max="52" width="12.5" customWidth="1"/>
    <col min="53" max="53" width="11.5" customWidth="1"/>
  </cols>
  <sheetData>
    <row r="1" spans="1:74" s="39" customFormat="1" ht="141.75" customHeight="1">
      <c r="A1" s="10"/>
      <c r="B1" s="23"/>
      <c r="C1" s="66" t="s">
        <v>149</v>
      </c>
      <c r="D1" s="66"/>
      <c r="E1" s="191"/>
      <c r="F1" s="191"/>
      <c r="L1" s="96"/>
      <c r="M1" s="96"/>
      <c r="N1" s="192" t="s">
        <v>151</v>
      </c>
      <c r="O1" s="192"/>
      <c r="P1" s="192"/>
      <c r="Q1" s="96"/>
      <c r="R1" s="96"/>
      <c r="S1" s="96"/>
      <c r="T1" s="67"/>
      <c r="U1" s="67"/>
      <c r="V1" s="68"/>
      <c r="W1" s="68"/>
      <c r="X1" s="67"/>
      <c r="AN1" s="10"/>
      <c r="BS1" s="10"/>
      <c r="BT1" s="10"/>
      <c r="BU1" s="10"/>
    </row>
    <row r="2" spans="1:74" s="39" customFormat="1">
      <c r="A2" s="10"/>
      <c r="B2" s="38"/>
      <c r="C2" s="38"/>
      <c r="D2" s="38"/>
      <c r="E2" s="38"/>
      <c r="L2" s="203"/>
      <c r="M2" s="203"/>
      <c r="N2" s="203"/>
      <c r="O2" s="203"/>
      <c r="P2" s="203"/>
      <c r="Q2" s="203"/>
      <c r="R2" s="203"/>
      <c r="S2" s="203"/>
      <c r="T2" s="69"/>
      <c r="U2" s="9"/>
      <c r="V2" s="9"/>
      <c r="W2" s="9"/>
      <c r="X2" s="9"/>
      <c r="AN2" s="10"/>
      <c r="BS2" s="10"/>
      <c r="BT2" s="10"/>
      <c r="BU2" s="10"/>
    </row>
    <row r="3" spans="1:74" s="39" customFormat="1" ht="12.75" customHeight="1">
      <c r="A3" s="10"/>
      <c r="B3" s="38"/>
      <c r="E3" s="209" t="s">
        <v>3</v>
      </c>
      <c r="F3" s="209"/>
      <c r="G3" s="209"/>
      <c r="H3" s="209"/>
      <c r="I3" s="209"/>
      <c r="J3" s="209"/>
      <c r="K3" s="209"/>
      <c r="L3" s="203"/>
      <c r="M3" s="203"/>
      <c r="N3" s="203"/>
      <c r="O3" s="203"/>
      <c r="P3" s="203"/>
      <c r="Q3" s="203"/>
      <c r="R3" s="203"/>
      <c r="S3" s="203"/>
      <c r="T3" s="69"/>
      <c r="U3" s="9"/>
      <c r="V3" s="9"/>
      <c r="W3" s="9"/>
      <c r="X3" s="9"/>
      <c r="AN3" s="10"/>
      <c r="BS3" s="10"/>
      <c r="BT3" s="10"/>
      <c r="BU3" s="10"/>
    </row>
    <row r="4" spans="1:74" s="39" customFormat="1" ht="26.25" customHeight="1">
      <c r="A4" s="10"/>
      <c r="B4" s="38"/>
      <c r="E4" s="210" t="s">
        <v>99</v>
      </c>
      <c r="F4" s="210"/>
      <c r="G4" s="210"/>
      <c r="H4" s="210"/>
      <c r="I4" s="210"/>
      <c r="J4" s="210"/>
      <c r="K4" s="210"/>
      <c r="L4" s="203"/>
      <c r="M4" s="203"/>
      <c r="N4" s="203"/>
      <c r="O4" s="203"/>
      <c r="P4" s="203"/>
      <c r="Q4" s="203"/>
      <c r="R4" s="203"/>
      <c r="S4" s="203"/>
      <c r="T4" s="9"/>
      <c r="U4" s="9"/>
      <c r="V4" s="9"/>
      <c r="W4" s="9"/>
      <c r="X4" s="9"/>
      <c r="AN4" s="10"/>
      <c r="BS4" s="10"/>
      <c r="BT4" s="10"/>
      <c r="BU4" s="10"/>
    </row>
    <row r="5" spans="1:74" s="39" customFormat="1" ht="14.25" customHeight="1">
      <c r="A5" s="10"/>
      <c r="B5" s="38"/>
      <c r="F5" s="38"/>
      <c r="G5" s="38"/>
      <c r="H5" s="38"/>
      <c r="L5" s="203"/>
      <c r="M5" s="203"/>
      <c r="N5" s="203"/>
      <c r="O5" s="203"/>
      <c r="P5" s="203"/>
      <c r="Q5" s="203"/>
      <c r="R5" s="203"/>
      <c r="S5" s="203"/>
      <c r="T5" s="69"/>
      <c r="U5" s="9"/>
      <c r="V5" s="9"/>
      <c r="W5" s="9"/>
      <c r="X5" s="9"/>
      <c r="AN5" s="10"/>
      <c r="BS5" s="10"/>
      <c r="BT5" s="10"/>
      <c r="BU5" s="10"/>
    </row>
    <row r="6" spans="1:74" s="39" customFormat="1" ht="12.75" customHeight="1">
      <c r="A6" s="10"/>
      <c r="B6" s="38"/>
      <c r="E6" s="193" t="str">
        <f>'в часах'!C16</f>
        <v>Коммунальное государственное учреждение "Общеобразовательная школа  села Беловодское отдела образования по Жаксынскому району управления образования Акмолинской области"</v>
      </c>
      <c r="F6" s="193"/>
      <c r="G6" s="193"/>
      <c r="H6" s="193"/>
      <c r="I6" s="193"/>
      <c r="J6" s="193"/>
      <c r="K6" s="193"/>
      <c r="L6" s="203"/>
      <c r="M6" s="203"/>
      <c r="N6" s="203"/>
      <c r="O6" s="203"/>
      <c r="P6" s="203"/>
      <c r="Q6" s="203"/>
      <c r="R6" s="203"/>
      <c r="S6" s="203"/>
      <c r="T6" s="69"/>
      <c r="U6" s="9"/>
      <c r="V6" s="9"/>
      <c r="W6" s="9"/>
      <c r="X6" s="9"/>
      <c r="AN6" s="10"/>
      <c r="BS6" s="10"/>
      <c r="BT6" s="10"/>
      <c r="BU6" s="10"/>
    </row>
    <row r="7" spans="1:74" s="39" customFormat="1" ht="34.5" customHeight="1">
      <c r="A7" s="38"/>
      <c r="B7" s="38"/>
      <c r="E7" s="193"/>
      <c r="F7" s="193"/>
      <c r="G7" s="193"/>
      <c r="H7" s="193"/>
      <c r="I7" s="193"/>
      <c r="J7" s="193"/>
      <c r="K7" s="193"/>
      <c r="L7" s="203"/>
      <c r="M7" s="203"/>
      <c r="N7" s="203"/>
      <c r="O7" s="203"/>
      <c r="P7" s="203"/>
      <c r="Q7" s="203"/>
      <c r="R7" s="203"/>
      <c r="S7" s="203"/>
      <c r="T7" s="69"/>
      <c r="U7" s="9"/>
      <c r="V7" s="9"/>
      <c r="W7" s="9"/>
      <c r="X7" s="9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</row>
    <row r="8" spans="1:74" s="39" customFormat="1" ht="25.5" customHeight="1">
      <c r="A8" s="38"/>
      <c r="B8" s="38"/>
      <c r="E8" s="193"/>
      <c r="F8" s="193"/>
      <c r="G8" s="193"/>
      <c r="H8" s="193"/>
      <c r="I8" s="193"/>
      <c r="J8" s="193"/>
      <c r="K8" s="193"/>
      <c r="L8" s="203"/>
      <c r="M8" s="203"/>
      <c r="N8" s="203"/>
      <c r="O8" s="203"/>
      <c r="P8" s="203"/>
      <c r="Q8" s="203"/>
      <c r="R8" s="203"/>
      <c r="S8" s="203"/>
      <c r="T8" s="69"/>
      <c r="U8" s="9"/>
      <c r="V8" s="9"/>
      <c r="W8" s="9"/>
      <c r="X8" s="9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</row>
    <row r="9" spans="1:74" s="39" customFormat="1">
      <c r="A9" s="38"/>
      <c r="B9" s="38"/>
      <c r="F9" s="38"/>
      <c r="G9" s="38"/>
      <c r="H9" s="38"/>
      <c r="L9" s="203"/>
      <c r="M9" s="203"/>
      <c r="N9" s="203"/>
      <c r="O9" s="203"/>
      <c r="P9" s="203"/>
      <c r="Q9" s="203"/>
      <c r="R9" s="203"/>
      <c r="S9" s="203"/>
      <c r="T9" s="69"/>
      <c r="U9" s="9"/>
      <c r="V9" s="9"/>
      <c r="W9" s="9"/>
      <c r="X9" s="9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</row>
    <row r="10" spans="1:74" s="39" customFormat="1">
      <c r="A10" s="12"/>
      <c r="C10" s="40" t="s">
        <v>52</v>
      </c>
      <c r="D10" s="40"/>
      <c r="E10" s="40" t="s">
        <v>97</v>
      </c>
      <c r="G10" s="12"/>
      <c r="I10" s="12"/>
      <c r="J10" s="40" t="s">
        <v>98</v>
      </c>
      <c r="L10" s="40"/>
      <c r="M10" s="40"/>
      <c r="N10" s="40"/>
      <c r="O10" s="40"/>
      <c r="P10" s="40"/>
      <c r="Q10" s="40"/>
      <c r="R10" s="40"/>
      <c r="S10" s="40"/>
      <c r="T10" s="40"/>
      <c r="U10" s="38"/>
      <c r="V10" s="21"/>
      <c r="W10" s="21"/>
      <c r="X10" s="21"/>
      <c r="Y10" s="9"/>
      <c r="Z10" s="9"/>
      <c r="AA10" s="9"/>
      <c r="AB10" s="40"/>
      <c r="AC10" s="40"/>
      <c r="AD10" s="13"/>
      <c r="AE10" s="13"/>
      <c r="AF10" s="13"/>
      <c r="AG10" s="13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9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12"/>
      <c r="BS10" s="12"/>
      <c r="BT10" s="56"/>
      <c r="BU10" s="38"/>
      <c r="BV10" s="38"/>
    </row>
    <row r="11" spans="1:74" s="39" customFormat="1">
      <c r="A11" s="12"/>
      <c r="B11" s="40"/>
      <c r="C11" s="40"/>
      <c r="D11" s="15"/>
      <c r="E11" s="15"/>
      <c r="F11" s="15"/>
      <c r="G11" s="12"/>
      <c r="H11" s="12"/>
      <c r="I11" s="12"/>
      <c r="J11" s="12"/>
      <c r="K11" s="12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8"/>
      <c r="W11" s="52"/>
      <c r="X11" s="52"/>
      <c r="Y11" s="9"/>
      <c r="Z11" s="9"/>
      <c r="AA11" s="9"/>
      <c r="AB11" s="40"/>
      <c r="AC11" s="40"/>
      <c r="AD11" s="40"/>
      <c r="AE11" s="13"/>
      <c r="AF11" s="13"/>
      <c r="AG11" s="13"/>
      <c r="AH11" s="13"/>
      <c r="AI11" s="38"/>
      <c r="AJ11" s="38"/>
      <c r="AK11" s="14"/>
      <c r="AL11" s="14"/>
      <c r="AM11" s="14"/>
      <c r="AN11" s="14"/>
      <c r="AO11" s="14"/>
      <c r="AP11" s="14"/>
      <c r="AQ11" s="14"/>
      <c r="AR11" s="52"/>
      <c r="AS11" s="52"/>
      <c r="AT11" s="52"/>
      <c r="AU11" s="52"/>
      <c r="AV11" s="52"/>
      <c r="AW11" s="9"/>
      <c r="AX11" s="9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12"/>
      <c r="BT11" s="12"/>
      <c r="BU11" s="56"/>
      <c r="BV11" s="38"/>
    </row>
    <row r="12" spans="1:74" s="39" customFormat="1" ht="55.9" hidden="1" customHeight="1">
      <c r="A12" s="12"/>
      <c r="B12" s="40"/>
      <c r="C12" s="12"/>
      <c r="D12" s="12"/>
      <c r="E12" s="12"/>
      <c r="F12" s="12"/>
      <c r="G12" s="12"/>
      <c r="H12" s="12"/>
      <c r="I12" s="12"/>
      <c r="J12" s="12"/>
      <c r="K12" s="40"/>
      <c r="L12" s="40"/>
      <c r="M12" s="40"/>
      <c r="N12" s="40"/>
      <c r="O12" s="40"/>
      <c r="P12" s="40"/>
      <c r="Q12" s="40"/>
      <c r="S12" s="54" t="s">
        <v>46</v>
      </c>
      <c r="T12" s="54" t="s">
        <v>48</v>
      </c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5" t="s">
        <v>50</v>
      </c>
      <c r="AF12" s="165"/>
      <c r="AG12" s="165"/>
      <c r="AH12" s="165"/>
      <c r="AI12" s="165"/>
      <c r="AJ12" s="165"/>
      <c r="AK12" s="164" t="s">
        <v>47</v>
      </c>
      <c r="AL12" s="164"/>
      <c r="AM12" s="165" t="s">
        <v>49</v>
      </c>
      <c r="AN12" s="165"/>
      <c r="AO12" s="55"/>
      <c r="AP12" s="55"/>
      <c r="AQ12" s="55"/>
      <c r="AR12" s="52"/>
      <c r="AS12" s="56"/>
      <c r="AT12" s="56"/>
      <c r="AU12" s="56"/>
      <c r="AV12" s="56"/>
      <c r="AW12" s="56"/>
      <c r="AX12" s="56"/>
    </row>
    <row r="13" spans="1:74" s="41" customFormat="1" ht="37.5" customHeight="1">
      <c r="A13" s="147" t="s">
        <v>4</v>
      </c>
      <c r="B13" s="147" t="s">
        <v>5</v>
      </c>
      <c r="C13" s="147" t="s">
        <v>42</v>
      </c>
      <c r="D13" s="150" t="s">
        <v>6</v>
      </c>
      <c r="E13" s="150" t="s">
        <v>17</v>
      </c>
      <c r="F13" s="150" t="s">
        <v>7</v>
      </c>
      <c r="G13" s="150" t="s">
        <v>18</v>
      </c>
      <c r="H13" s="150" t="s">
        <v>67</v>
      </c>
      <c r="I13" s="150" t="s">
        <v>8</v>
      </c>
      <c r="J13" s="150" t="s">
        <v>19</v>
      </c>
      <c r="K13" s="211" t="s">
        <v>61</v>
      </c>
      <c r="L13" s="211"/>
      <c r="M13" s="211"/>
      <c r="N13" s="211"/>
      <c r="O13" s="211"/>
      <c r="P13" s="158" t="s">
        <v>79</v>
      </c>
      <c r="Q13" s="158" t="s">
        <v>88</v>
      </c>
      <c r="R13" s="161" t="s">
        <v>90</v>
      </c>
      <c r="S13" s="147" t="s">
        <v>68</v>
      </c>
      <c r="T13" s="147" t="s">
        <v>69</v>
      </c>
      <c r="U13" s="179" t="s">
        <v>62</v>
      </c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1"/>
      <c r="AG13" s="186" t="s">
        <v>63</v>
      </c>
      <c r="AH13" s="187"/>
      <c r="AI13" s="187"/>
      <c r="AJ13" s="187"/>
      <c r="AK13" s="187"/>
      <c r="AL13" s="188"/>
      <c r="AM13" s="170" t="s">
        <v>77</v>
      </c>
      <c r="AN13" s="171"/>
      <c r="AO13" s="171"/>
      <c r="AP13" s="172"/>
      <c r="AQ13" s="147" t="s">
        <v>51</v>
      </c>
      <c r="AR13" s="147" t="s">
        <v>43</v>
      </c>
      <c r="AS13" s="147" t="s">
        <v>45</v>
      </c>
      <c r="AT13" s="147" t="s">
        <v>78</v>
      </c>
      <c r="AU13" s="146" t="s">
        <v>91</v>
      </c>
      <c r="AV13" s="146"/>
      <c r="AW13" s="182" t="s">
        <v>80</v>
      </c>
      <c r="AX13" s="182" t="s">
        <v>81</v>
      </c>
      <c r="AY13" s="182" t="s">
        <v>82</v>
      </c>
      <c r="AZ13" s="182" t="s">
        <v>83</v>
      </c>
      <c r="BA13" s="204" t="s">
        <v>89</v>
      </c>
    </row>
    <row r="14" spans="1:74" s="41" customFormat="1" ht="19.5" customHeight="1">
      <c r="A14" s="148"/>
      <c r="B14" s="148"/>
      <c r="C14" s="148"/>
      <c r="D14" s="151"/>
      <c r="E14" s="151"/>
      <c r="F14" s="151"/>
      <c r="G14" s="151"/>
      <c r="H14" s="151"/>
      <c r="I14" s="151"/>
      <c r="J14" s="151"/>
      <c r="K14" s="205" t="s">
        <v>10</v>
      </c>
      <c r="L14" s="206"/>
      <c r="M14" s="206"/>
      <c r="N14" s="207"/>
      <c r="O14" s="148" t="s">
        <v>87</v>
      </c>
      <c r="P14" s="159"/>
      <c r="Q14" s="159"/>
      <c r="R14" s="162"/>
      <c r="S14" s="148"/>
      <c r="T14" s="148"/>
      <c r="U14" s="179" t="s">
        <v>64</v>
      </c>
      <c r="V14" s="180"/>
      <c r="W14" s="180"/>
      <c r="X14" s="181"/>
      <c r="Y14" s="179" t="s">
        <v>65</v>
      </c>
      <c r="Z14" s="180"/>
      <c r="AA14" s="180"/>
      <c r="AB14" s="181"/>
      <c r="AC14" s="179" t="s">
        <v>66</v>
      </c>
      <c r="AD14" s="180"/>
      <c r="AE14" s="180"/>
      <c r="AF14" s="181"/>
      <c r="AG14" s="186" t="s">
        <v>70</v>
      </c>
      <c r="AH14" s="188"/>
      <c r="AI14" s="186" t="s">
        <v>71</v>
      </c>
      <c r="AJ14" s="188"/>
      <c r="AK14" s="186" t="s">
        <v>72</v>
      </c>
      <c r="AL14" s="188"/>
      <c r="AM14" s="147" t="s">
        <v>73</v>
      </c>
      <c r="AN14" s="147" t="s">
        <v>74</v>
      </c>
      <c r="AO14" s="147" t="s">
        <v>75</v>
      </c>
      <c r="AP14" s="147" t="s">
        <v>76</v>
      </c>
      <c r="AQ14" s="148"/>
      <c r="AR14" s="148"/>
      <c r="AS14" s="148"/>
      <c r="AT14" s="148"/>
      <c r="AU14" s="146" t="s">
        <v>92</v>
      </c>
      <c r="AV14" s="146" t="s">
        <v>93</v>
      </c>
      <c r="AW14" s="183"/>
      <c r="AX14" s="183"/>
      <c r="AY14" s="183"/>
      <c r="AZ14" s="183"/>
      <c r="BA14" s="204"/>
    </row>
    <row r="15" spans="1:74" s="41" customFormat="1" ht="59.25" customHeight="1">
      <c r="A15" s="148"/>
      <c r="B15" s="148"/>
      <c r="C15" s="148"/>
      <c r="D15" s="151"/>
      <c r="E15" s="151"/>
      <c r="F15" s="151"/>
      <c r="G15" s="151"/>
      <c r="H15" s="151"/>
      <c r="I15" s="151"/>
      <c r="J15" s="151"/>
      <c r="K15" s="57" t="s">
        <v>1</v>
      </c>
      <c r="L15" s="57" t="s">
        <v>11</v>
      </c>
      <c r="M15" s="57" t="s">
        <v>12</v>
      </c>
      <c r="N15" s="57" t="s">
        <v>13</v>
      </c>
      <c r="O15" s="148"/>
      <c r="P15" s="159"/>
      <c r="Q15" s="159"/>
      <c r="R15" s="162"/>
      <c r="S15" s="148"/>
      <c r="T15" s="148"/>
      <c r="U15" s="156">
        <v>0.4</v>
      </c>
      <c r="V15" s="157"/>
      <c r="W15" s="156">
        <v>0.5</v>
      </c>
      <c r="X15" s="157"/>
      <c r="Y15" s="156">
        <v>0.4</v>
      </c>
      <c r="Z15" s="157"/>
      <c r="AA15" s="156">
        <v>0.5</v>
      </c>
      <c r="AB15" s="157"/>
      <c r="AC15" s="156">
        <v>0.4</v>
      </c>
      <c r="AD15" s="157"/>
      <c r="AE15" s="156">
        <v>0.5</v>
      </c>
      <c r="AF15" s="157"/>
      <c r="AG15" s="189">
        <v>0.5</v>
      </c>
      <c r="AH15" s="190"/>
      <c r="AI15" s="189">
        <v>0.6</v>
      </c>
      <c r="AJ15" s="190"/>
      <c r="AK15" s="189">
        <v>0.6</v>
      </c>
      <c r="AL15" s="190"/>
      <c r="AM15" s="149"/>
      <c r="AN15" s="149"/>
      <c r="AO15" s="149"/>
      <c r="AP15" s="149"/>
      <c r="AQ15" s="149"/>
      <c r="AR15" s="149"/>
      <c r="AS15" s="149"/>
      <c r="AT15" s="149"/>
      <c r="AU15" s="146"/>
      <c r="AV15" s="146"/>
      <c r="AW15" s="184"/>
      <c r="AX15" s="184"/>
      <c r="AY15" s="184"/>
      <c r="AZ15" s="184"/>
      <c r="BA15" s="204"/>
    </row>
    <row r="16" spans="1:74" s="41" customFormat="1" ht="20.25" customHeight="1">
      <c r="A16" s="149"/>
      <c r="B16" s="149"/>
      <c r="C16" s="149"/>
      <c r="D16" s="152"/>
      <c r="E16" s="152"/>
      <c r="F16" s="152"/>
      <c r="G16" s="152"/>
      <c r="H16" s="152"/>
      <c r="I16" s="152"/>
      <c r="J16" s="152"/>
      <c r="K16" s="58" t="s">
        <v>15</v>
      </c>
      <c r="L16" s="58" t="s">
        <v>15</v>
      </c>
      <c r="M16" s="58" t="s">
        <v>15</v>
      </c>
      <c r="N16" s="58" t="s">
        <v>15</v>
      </c>
      <c r="O16" s="149"/>
      <c r="P16" s="160"/>
      <c r="Q16" s="160"/>
      <c r="R16" s="163"/>
      <c r="S16" s="149"/>
      <c r="T16" s="149"/>
      <c r="U16" s="60">
        <v>0.5</v>
      </c>
      <c r="V16" s="60">
        <v>1</v>
      </c>
      <c r="W16" s="60">
        <v>0.5</v>
      </c>
      <c r="X16" s="60">
        <v>1</v>
      </c>
      <c r="Y16" s="60">
        <v>0.5</v>
      </c>
      <c r="Z16" s="60">
        <v>1</v>
      </c>
      <c r="AA16" s="60">
        <v>0.5</v>
      </c>
      <c r="AB16" s="60">
        <v>1</v>
      </c>
      <c r="AC16" s="60">
        <v>0.5</v>
      </c>
      <c r="AD16" s="60">
        <v>1</v>
      </c>
      <c r="AE16" s="60">
        <v>0.5</v>
      </c>
      <c r="AF16" s="60">
        <v>1</v>
      </c>
      <c r="AG16" s="61">
        <v>0.5</v>
      </c>
      <c r="AH16" s="61">
        <v>1</v>
      </c>
      <c r="AI16" s="61">
        <v>0.5</v>
      </c>
      <c r="AJ16" s="61">
        <v>1</v>
      </c>
      <c r="AK16" s="61">
        <v>0.5</v>
      </c>
      <c r="AL16" s="61">
        <v>1</v>
      </c>
      <c r="AM16" s="59" t="s">
        <v>14</v>
      </c>
      <c r="AN16" s="59" t="s">
        <v>14</v>
      </c>
      <c r="AO16" s="59" t="s">
        <v>14</v>
      </c>
      <c r="AP16" s="59" t="s">
        <v>14</v>
      </c>
      <c r="AQ16" s="59" t="s">
        <v>44</v>
      </c>
      <c r="AR16" s="59" t="s">
        <v>14</v>
      </c>
      <c r="AS16" s="59" t="s">
        <v>14</v>
      </c>
      <c r="AT16" s="59" t="s">
        <v>14</v>
      </c>
      <c r="AU16" s="59" t="s">
        <v>14</v>
      </c>
      <c r="AV16" s="59" t="s">
        <v>14</v>
      </c>
      <c r="AW16" s="62" t="s">
        <v>84</v>
      </c>
      <c r="AX16" s="63" t="s">
        <v>84</v>
      </c>
      <c r="AY16" s="64"/>
      <c r="AZ16" s="63" t="s">
        <v>84</v>
      </c>
      <c r="BA16" s="204"/>
    </row>
    <row r="17" spans="1:53" s="100" customFormat="1" ht="24">
      <c r="A17" s="71">
        <f>'в часах'!A34</f>
        <v>1</v>
      </c>
      <c r="B17" s="72" t="str">
        <f>'в часах'!B34</f>
        <v>Дарменова Бибигуль Молдатаевна</v>
      </c>
      <c r="C17" s="72" t="str">
        <f>'в часах'!C34</f>
        <v xml:space="preserve">учитель казахского языка и литературы   </v>
      </c>
      <c r="D17" s="72" t="str">
        <f>'в часах'!D34</f>
        <v>Высшее</v>
      </c>
      <c r="E17" s="70">
        <f>'в часах'!E34</f>
        <v>36</v>
      </c>
      <c r="F17" s="70" t="str">
        <f>'в часах'!F34</f>
        <v>В2-2</v>
      </c>
      <c r="G17" s="70">
        <f>'в часах'!G34</f>
        <v>5.2</v>
      </c>
      <c r="H17" s="70">
        <f>'в часах'!H34</f>
        <v>2</v>
      </c>
      <c r="I17" s="93">
        <f>'в часах'!I34</f>
        <v>184048.80000000002</v>
      </c>
      <c r="J17" s="94">
        <f>'в часах'!J34</f>
        <v>1</v>
      </c>
      <c r="K17" s="53">
        <f>I17/24*'в часах'!K34*1.3</f>
        <v>0</v>
      </c>
      <c r="L17" s="53">
        <f>I17/16*'в часах'!L34</f>
        <v>0</v>
      </c>
      <c r="M17" s="53">
        <f>I17/16*'в часах'!M34</f>
        <v>149539.65000000002</v>
      </c>
      <c r="N17" s="53">
        <f>I17/16*'в часах'!N34</f>
        <v>34509.15</v>
      </c>
      <c r="O17" s="53">
        <f>K17+L17+M17+N17</f>
        <v>184048.80000000002</v>
      </c>
      <c r="P17" s="95">
        <f>O17*'в часах'!O34</f>
        <v>46012.200000000004</v>
      </c>
      <c r="Q17" s="95">
        <f>O17+P17</f>
        <v>230061.00000000003</v>
      </c>
      <c r="R17" s="53">
        <f>Q17*'в часах'!P34</f>
        <v>23006.100000000006</v>
      </c>
      <c r="S17" s="53">
        <f>(L17+M17+N17)*1.25*30%</f>
        <v>69018.3</v>
      </c>
      <c r="T17" s="53">
        <f>17697*40%/16*'в часах'!R34</f>
        <v>0</v>
      </c>
      <c r="U17" s="97">
        <f>17697*40%/2/16*'в часах'!S34</f>
        <v>0</v>
      </c>
      <c r="V17" s="97">
        <f>17697*40%/16*'в часах'!T34</f>
        <v>0</v>
      </c>
      <c r="W17" s="97">
        <f>17697*50%/2/16*'в часах'!U34</f>
        <v>0</v>
      </c>
      <c r="X17" s="97">
        <f>17697*50%/16*'в часах'!V34</f>
        <v>0</v>
      </c>
      <c r="Y17" s="97">
        <f>17697*40%/2/16*'в часах'!W34</f>
        <v>0</v>
      </c>
      <c r="Z17" s="97">
        <f>17697*40%/16*'в часах'!X34</f>
        <v>0</v>
      </c>
      <c r="AA17" s="97">
        <f>17697*50%/2/16*'в часах'!Y34</f>
        <v>3594.703125</v>
      </c>
      <c r="AB17" s="97">
        <f>17697*50%/16*'в часах'!Z34</f>
        <v>0</v>
      </c>
      <c r="AC17" s="97">
        <f>17697*40%/2/16*'в часах'!AA34</f>
        <v>0</v>
      </c>
      <c r="AD17" s="97">
        <f>17697*40%/16*'в часах'!AB34</f>
        <v>0</v>
      </c>
      <c r="AE17" s="97">
        <f>17697*50%/2/16*'в часах'!AC34</f>
        <v>829.546875</v>
      </c>
      <c r="AF17" s="97">
        <f>17697*50%/16*'в часах'!AD34</f>
        <v>0</v>
      </c>
      <c r="AG17" s="97">
        <f>17697*'в часах'!AE34/2</f>
        <v>0</v>
      </c>
      <c r="AH17" s="97">
        <f>17697*'в часах'!AF34</f>
        <v>0</v>
      </c>
      <c r="AI17" s="97">
        <f>17697*'в часах'!AG34/2</f>
        <v>5309.0999999999995</v>
      </c>
      <c r="AJ17" s="97">
        <f>17697*'в часах'!AH34</f>
        <v>0</v>
      </c>
      <c r="AK17" s="97">
        <f>17697*'в часах'!AI34/2</f>
        <v>0</v>
      </c>
      <c r="AL17" s="97">
        <f>17697*'в часах'!AJ34</f>
        <v>0</v>
      </c>
      <c r="AM17" s="53">
        <f>Q17*'в часах'!AK34</f>
        <v>0</v>
      </c>
      <c r="AN17" s="53">
        <f>Q17*'в часах'!AL34</f>
        <v>0</v>
      </c>
      <c r="AO17" s="53">
        <f>Q17*'в часах'!AM34</f>
        <v>80521.350000000006</v>
      </c>
      <c r="AP17" s="53">
        <f>Q17*'в часах'!AN34</f>
        <v>0</v>
      </c>
      <c r="AQ17" s="73">
        <f>3450*'в часах'!AO34</f>
        <v>0</v>
      </c>
      <c r="AR17" s="73">
        <f>17697*'в часах'!AP34</f>
        <v>0</v>
      </c>
      <c r="AS17" s="73">
        <f>17697*'в часах'!AQ34</f>
        <v>0</v>
      </c>
      <c r="AT17" s="73">
        <f>17697*'в часах'!AR34</f>
        <v>0</v>
      </c>
      <c r="AU17" s="73">
        <f>17697*'в часах'!AS34</f>
        <v>3539.4</v>
      </c>
      <c r="AV17" s="73">
        <f>17697*'в часах'!AT34</f>
        <v>0</v>
      </c>
      <c r="AW17" s="98">
        <f>SUM(R17:AV17)</f>
        <v>185818.50000000003</v>
      </c>
      <c r="AX17" s="98">
        <f>AW17+Q17</f>
        <v>415879.50000000006</v>
      </c>
      <c r="AY17" s="99">
        <v>12</v>
      </c>
      <c r="AZ17" s="98">
        <f>AY17*AX17</f>
        <v>4990554.0000000009</v>
      </c>
      <c r="BA17" s="105"/>
    </row>
    <row r="18" spans="1:53" s="101" customFormat="1" ht="24">
      <c r="A18" s="71">
        <f>1+A17</f>
        <v>2</v>
      </c>
      <c r="B18" s="72" t="str">
        <f>'в часах'!B35</f>
        <v>Карибаева Кульбану Каримжановна</v>
      </c>
      <c r="C18" s="72" t="str">
        <f>'в часах'!C35</f>
        <v xml:space="preserve">учитель начальных классов </v>
      </c>
      <c r="D18" s="72" t="str">
        <f>'в часах'!D35</f>
        <v>Высшее</v>
      </c>
      <c r="E18" s="70">
        <f>'в часах'!E35</f>
        <v>35</v>
      </c>
      <c r="F18" s="70" t="str">
        <f>'в часах'!F35</f>
        <v>В2-2</v>
      </c>
      <c r="G18" s="70">
        <f>'в часах'!G35</f>
        <v>5.2</v>
      </c>
      <c r="H18" s="70">
        <f>'в часах'!H35</f>
        <v>2</v>
      </c>
      <c r="I18" s="93">
        <f>'в часах'!I35</f>
        <v>184048.80000000002</v>
      </c>
      <c r="J18" s="94">
        <f>'в часах'!J35</f>
        <v>1.3125</v>
      </c>
      <c r="K18" s="53">
        <f>I18/24*'в часах'!K35*1.3</f>
        <v>0</v>
      </c>
      <c r="L18" s="53">
        <f>I18/16*'в часах'!L35</f>
        <v>241564.05000000002</v>
      </c>
      <c r="M18" s="53">
        <f>I18/16*'в часах'!M35</f>
        <v>0</v>
      </c>
      <c r="N18" s="53">
        <f>I18/16*'в часах'!N35</f>
        <v>0</v>
      </c>
      <c r="O18" s="53">
        <f t="shared" ref="O18:O41" si="0">K18+L18+M18+N18</f>
        <v>241564.05000000002</v>
      </c>
      <c r="P18" s="95">
        <f>O18*'в часах'!O35</f>
        <v>60391.012500000004</v>
      </c>
      <c r="Q18" s="95">
        <f t="shared" ref="Q18:Q41" si="1">O18+P18</f>
        <v>301955.0625</v>
      </c>
      <c r="R18" s="53">
        <f>Q18*'в часах'!P35</f>
        <v>30195.506250000002</v>
      </c>
      <c r="S18" s="53">
        <f t="shared" ref="S18:S41" si="2">(L18+M18+N18)*1.25*30%</f>
        <v>90586.518750000003</v>
      </c>
      <c r="T18" s="53">
        <f>17697*40%/16*'в часах'!R35</f>
        <v>0</v>
      </c>
      <c r="U18" s="97">
        <f>17697*40%/2/16*'в часах'!S35</f>
        <v>1769.7</v>
      </c>
      <c r="V18" s="97">
        <f>17697*40%/16*'в часах'!T35</f>
        <v>0</v>
      </c>
      <c r="W18" s="97">
        <f>17697*50%/2/16*'в часах'!U35</f>
        <v>0</v>
      </c>
      <c r="X18" s="97">
        <f>17697*50%/16*'в часах'!V35</f>
        <v>0</v>
      </c>
      <c r="Y18" s="97">
        <f>17697*40%/2/16*'в часах'!W35</f>
        <v>0</v>
      </c>
      <c r="Z18" s="97">
        <f>17697*40%/16*'в часах'!X35</f>
        <v>0</v>
      </c>
      <c r="AA18" s="97">
        <f>17697*50%/2/16*'в часах'!Y35</f>
        <v>0</v>
      </c>
      <c r="AB18" s="97">
        <f>17697*50%/16*'в часах'!Z35</f>
        <v>0</v>
      </c>
      <c r="AC18" s="97">
        <f>17697*40%/2/16*'в часах'!AA35</f>
        <v>0</v>
      </c>
      <c r="AD18" s="97">
        <f>17697*40%/16*'в часах'!AB35</f>
        <v>0</v>
      </c>
      <c r="AE18" s="97">
        <f>17697*50%/2/16*'в часах'!AC35</f>
        <v>0</v>
      </c>
      <c r="AF18" s="97">
        <f>17697*50%/16*'в часах'!AD35</f>
        <v>0</v>
      </c>
      <c r="AG18" s="97">
        <f>17697*'в часах'!AE35/2</f>
        <v>4424.25</v>
      </c>
      <c r="AH18" s="97">
        <f>17697*'в часах'!AF35</f>
        <v>0</v>
      </c>
      <c r="AI18" s="97">
        <f>17697*'в часах'!AG35/2</f>
        <v>0</v>
      </c>
      <c r="AJ18" s="97">
        <f>17697*'в часах'!AH35</f>
        <v>0</v>
      </c>
      <c r="AK18" s="97">
        <f>17697*'в часах'!AI35/2</f>
        <v>0</v>
      </c>
      <c r="AL18" s="97">
        <f>17697*'в часах'!AJ35</f>
        <v>0</v>
      </c>
      <c r="AM18" s="53">
        <f>Q18*'в часах'!AK35</f>
        <v>0</v>
      </c>
      <c r="AN18" s="53">
        <f>Q18*'в часах'!AL35</f>
        <v>0</v>
      </c>
      <c r="AO18" s="53">
        <f>Q18*'в часах'!AM35</f>
        <v>105684.27187499999</v>
      </c>
      <c r="AP18" s="53">
        <f>Q18*'в часах'!AN35</f>
        <v>0</v>
      </c>
      <c r="AQ18" s="73">
        <f>3450*'в часах'!AO35</f>
        <v>0</v>
      </c>
      <c r="AR18" s="73">
        <f>17697*'в часах'!AP35</f>
        <v>0</v>
      </c>
      <c r="AS18" s="73">
        <f>17697*'в часах'!AQ35</f>
        <v>0</v>
      </c>
      <c r="AT18" s="73">
        <f>17697*'в часах'!AR35</f>
        <v>0</v>
      </c>
      <c r="AU18" s="73">
        <f>17697*'в часах'!AS35</f>
        <v>0</v>
      </c>
      <c r="AV18" s="73">
        <f>17697*'в часах'!AT35</f>
        <v>0</v>
      </c>
      <c r="AW18" s="98">
        <f t="shared" ref="AW18:AW41" si="3">SUM(R18:AV18)</f>
        <v>232660.24687500001</v>
      </c>
      <c r="AX18" s="98">
        <f t="shared" ref="AX18:AX41" si="4">AW18+Q18</f>
        <v>534615.30937499995</v>
      </c>
      <c r="AY18" s="99">
        <v>12</v>
      </c>
      <c r="AZ18" s="98">
        <f t="shared" ref="AZ18:AZ41" si="5">AY18*AX18</f>
        <v>6415383.7124999994</v>
      </c>
      <c r="BA18" s="105"/>
    </row>
    <row r="19" spans="1:53" s="101" customFormat="1" ht="36">
      <c r="A19" s="71">
        <f t="shared" ref="A19:A41" si="6">1+A18</f>
        <v>3</v>
      </c>
      <c r="B19" s="72" t="str">
        <f>'в часах'!B36</f>
        <v>Ваканcия</v>
      </c>
      <c r="C19" s="72" t="str">
        <f>'в часах'!C36</f>
        <v>учитель начальных классов Руский язык начальных классов</v>
      </c>
      <c r="D19" s="72" t="str">
        <f>'в часах'!D36</f>
        <v>Высшее</v>
      </c>
      <c r="E19" s="70">
        <f>'в часах'!E36</f>
        <v>35</v>
      </c>
      <c r="F19" s="70" t="str">
        <f>'в часах'!F36</f>
        <v>В2-4</v>
      </c>
      <c r="G19" s="70">
        <f>'в часах'!G36</f>
        <v>4.7300000000000004</v>
      </c>
      <c r="H19" s="70">
        <f>'в часах'!H36</f>
        <v>2</v>
      </c>
      <c r="I19" s="93">
        <f>'в часах'!I36</f>
        <v>167413.62000000002</v>
      </c>
      <c r="J19" s="94">
        <f>'в часах'!J36</f>
        <v>0.125</v>
      </c>
      <c r="K19" s="53">
        <f>I19/24*'в часах'!K36*1.3</f>
        <v>0</v>
      </c>
      <c r="L19" s="53">
        <f>I19/16*'в часах'!L36</f>
        <v>20926.702500000003</v>
      </c>
      <c r="M19" s="53">
        <f>I19/16*'в часах'!M36</f>
        <v>0</v>
      </c>
      <c r="N19" s="53">
        <f>I19/16*'в часах'!N36</f>
        <v>0</v>
      </c>
      <c r="O19" s="53">
        <f t="shared" si="0"/>
        <v>20926.702500000003</v>
      </c>
      <c r="P19" s="95">
        <f>O19*'в часах'!O36</f>
        <v>5231.6756250000008</v>
      </c>
      <c r="Q19" s="95">
        <f t="shared" si="1"/>
        <v>26158.378125000003</v>
      </c>
      <c r="R19" s="53">
        <f>Q19*'в часах'!P36</f>
        <v>2615.8378125000004</v>
      </c>
      <c r="S19" s="53">
        <f t="shared" si="2"/>
        <v>7847.5134375000007</v>
      </c>
      <c r="T19" s="53">
        <f>17697*40%/16*'в часах'!R36</f>
        <v>0</v>
      </c>
      <c r="U19" s="97">
        <f>17697*40%/2/16*'в часах'!S36</f>
        <v>0</v>
      </c>
      <c r="V19" s="97">
        <f>17697*40%/16*'в часах'!T36</f>
        <v>0</v>
      </c>
      <c r="W19" s="97">
        <f>17697*50%/2/16*'в часах'!U36</f>
        <v>553.03125</v>
      </c>
      <c r="X19" s="97">
        <f>17697*50%/16*'в часах'!V36</f>
        <v>0</v>
      </c>
      <c r="Y19" s="97">
        <f>17697*40%/2/16*'в часах'!W36</f>
        <v>0</v>
      </c>
      <c r="Z19" s="97">
        <f>17697*40%/16*'в часах'!X36</f>
        <v>0</v>
      </c>
      <c r="AA19" s="97">
        <f>17697*50%/2/16*'в часах'!Y36</f>
        <v>0</v>
      </c>
      <c r="AB19" s="97">
        <f>17697*50%/16*'в часах'!Z36</f>
        <v>0</v>
      </c>
      <c r="AC19" s="97">
        <f>17697*40%/2/16*'в часах'!AA36</f>
        <v>0</v>
      </c>
      <c r="AD19" s="97">
        <f>17697*40%/16*'в часах'!AB36</f>
        <v>0</v>
      </c>
      <c r="AE19" s="97">
        <f>17697*50%/2/16*'в часах'!AC36</f>
        <v>0</v>
      </c>
      <c r="AF19" s="97">
        <f>17697*50%/16*'в часах'!AD36</f>
        <v>0</v>
      </c>
      <c r="AG19" s="97">
        <f>17697*'в часах'!AE36/2</f>
        <v>0</v>
      </c>
      <c r="AH19" s="97">
        <f>17697*'в часах'!AF36</f>
        <v>0</v>
      </c>
      <c r="AI19" s="97">
        <f>17697*'в часах'!AG36/2</f>
        <v>0</v>
      </c>
      <c r="AJ19" s="97">
        <f>17697*'в часах'!AH36</f>
        <v>0</v>
      </c>
      <c r="AK19" s="97">
        <f>17697*'в часах'!AI36/2</f>
        <v>0</v>
      </c>
      <c r="AL19" s="97">
        <f>17697*'в часах'!AJ36</f>
        <v>0</v>
      </c>
      <c r="AM19" s="53">
        <f>Q19*'в часах'!AK36</f>
        <v>0</v>
      </c>
      <c r="AN19" s="53">
        <f>Q19*'в часах'!AL36</f>
        <v>0</v>
      </c>
      <c r="AO19" s="53">
        <f>Q19*'в часах'!AM36</f>
        <v>0</v>
      </c>
      <c r="AP19" s="53">
        <f>Q19*'в часах'!AN36</f>
        <v>0</v>
      </c>
      <c r="AQ19" s="73">
        <f>3450*'в часах'!AO36</f>
        <v>0</v>
      </c>
      <c r="AR19" s="73">
        <f>17697*'в часах'!AP36</f>
        <v>0</v>
      </c>
      <c r="AS19" s="73">
        <f>17697*'в часах'!AQ36</f>
        <v>0</v>
      </c>
      <c r="AT19" s="73">
        <f>17697*'в часах'!AR36</f>
        <v>0</v>
      </c>
      <c r="AU19" s="73">
        <f>17697*'в часах'!AS36</f>
        <v>0</v>
      </c>
      <c r="AV19" s="73">
        <f>17697*'в часах'!AT36</f>
        <v>0</v>
      </c>
      <c r="AW19" s="98">
        <f t="shared" si="3"/>
        <v>11016.382500000002</v>
      </c>
      <c r="AX19" s="98">
        <f t="shared" si="4"/>
        <v>37174.760625000003</v>
      </c>
      <c r="AY19" s="99">
        <v>12</v>
      </c>
      <c r="AZ19" s="98">
        <f t="shared" si="5"/>
        <v>446097.12750000006</v>
      </c>
      <c r="BA19" s="105"/>
    </row>
    <row r="20" spans="1:53" s="102" customFormat="1" ht="12">
      <c r="A20" s="71">
        <f t="shared" si="6"/>
        <v>4</v>
      </c>
      <c r="B20" s="72" t="str">
        <f>'в часах'!B37</f>
        <v>Анеф Нурлан</v>
      </c>
      <c r="C20" s="72" t="str">
        <f>'в часах'!C37</f>
        <v>Учитель музыки</v>
      </c>
      <c r="D20" s="72" t="str">
        <f>'в часах'!D37</f>
        <v>Высшее</v>
      </c>
      <c r="E20" s="70">
        <f>'в часах'!E37</f>
        <v>29</v>
      </c>
      <c r="F20" s="70" t="str">
        <f>'в часах'!F37</f>
        <v>В2-2</v>
      </c>
      <c r="G20" s="70">
        <f>'в часах'!G37</f>
        <v>5.2</v>
      </c>
      <c r="H20" s="70">
        <f>'в часах'!H37</f>
        <v>2</v>
      </c>
      <c r="I20" s="93">
        <f>'в часах'!I37</f>
        <v>184048.80000000002</v>
      </c>
      <c r="J20" s="94">
        <f>'в часах'!J37</f>
        <v>0.375</v>
      </c>
      <c r="K20" s="53">
        <f>I20/24*'в часах'!K37*1.3</f>
        <v>0</v>
      </c>
      <c r="L20" s="53">
        <f>I20/16*'в часах'!L37</f>
        <v>46012.200000000004</v>
      </c>
      <c r="M20" s="53">
        <f>I20/16*'в часах'!M37</f>
        <v>23006.100000000002</v>
      </c>
      <c r="N20" s="53">
        <f>I20/16*'в часах'!N37</f>
        <v>0</v>
      </c>
      <c r="O20" s="53">
        <f t="shared" si="0"/>
        <v>69018.3</v>
      </c>
      <c r="P20" s="95">
        <f>O20*'в часах'!O37</f>
        <v>17254.575000000001</v>
      </c>
      <c r="Q20" s="95">
        <f t="shared" si="1"/>
        <v>86272.875</v>
      </c>
      <c r="R20" s="53">
        <f>Q20*'в часах'!P37</f>
        <v>8627.2875000000004</v>
      </c>
      <c r="S20" s="53">
        <f t="shared" si="2"/>
        <v>25881.862499999999</v>
      </c>
      <c r="T20" s="53">
        <f>17697*40%/16*'в часах'!R37</f>
        <v>0</v>
      </c>
      <c r="U20" s="97">
        <f>17697*40%/2/16*'в часах'!S37</f>
        <v>0</v>
      </c>
      <c r="V20" s="97">
        <f>17697*40%/16*'в часах'!T37</f>
        <v>0</v>
      </c>
      <c r="W20" s="97">
        <f>17697*50%/2/16*'в часах'!U37</f>
        <v>0</v>
      </c>
      <c r="X20" s="97">
        <f>17697*50%/16*'в часах'!V37</f>
        <v>0</v>
      </c>
      <c r="Y20" s="97">
        <f>17697*40%/2/16*'в часах'!W37</f>
        <v>0</v>
      </c>
      <c r="Z20" s="97">
        <f>17697*40%/16*'в часах'!X37</f>
        <v>0</v>
      </c>
      <c r="AA20" s="97">
        <f>17697*50%/2/16*'в часах'!Y37</f>
        <v>0</v>
      </c>
      <c r="AB20" s="97">
        <f>17697*50%/16*'в часах'!Z37</f>
        <v>0</v>
      </c>
      <c r="AC20" s="97">
        <f>17697*40%/2/16*'в часах'!AA37</f>
        <v>0</v>
      </c>
      <c r="AD20" s="97">
        <f>17697*40%/16*'в часах'!AB37</f>
        <v>0</v>
      </c>
      <c r="AE20" s="97">
        <f>17697*50%/2/16*'в часах'!AC37</f>
        <v>0</v>
      </c>
      <c r="AF20" s="97">
        <f>17697*50%/16*'в часах'!AD37</f>
        <v>0</v>
      </c>
      <c r="AG20" s="97">
        <f>17697*'в часах'!AE37/2</f>
        <v>0</v>
      </c>
      <c r="AH20" s="97">
        <f>17697*'в часах'!AF37</f>
        <v>0</v>
      </c>
      <c r="AI20" s="97">
        <f>17697*'в часах'!AG37/2</f>
        <v>0</v>
      </c>
      <c r="AJ20" s="97">
        <f>17697*'в часах'!AH37</f>
        <v>0</v>
      </c>
      <c r="AK20" s="97">
        <f>17697*'в часах'!AI37/2</f>
        <v>0</v>
      </c>
      <c r="AL20" s="97">
        <f>17697*'в часах'!AJ37</f>
        <v>0</v>
      </c>
      <c r="AM20" s="53">
        <f>Q20*'в часах'!AK37</f>
        <v>0</v>
      </c>
      <c r="AN20" s="53">
        <f>Q20*'в часах'!AL37</f>
        <v>0</v>
      </c>
      <c r="AO20" s="53">
        <f>Q20*'в часах'!AM37</f>
        <v>30195.506249999999</v>
      </c>
      <c r="AP20" s="53">
        <f>Q20*'в часах'!AN37</f>
        <v>0</v>
      </c>
      <c r="AQ20" s="73">
        <f>3450*'в часах'!AO37</f>
        <v>0</v>
      </c>
      <c r="AR20" s="73">
        <f>17697*'в часах'!AP37</f>
        <v>0</v>
      </c>
      <c r="AS20" s="73">
        <f>17697*'в часах'!AQ37</f>
        <v>0</v>
      </c>
      <c r="AT20" s="73">
        <f>17697*'в часах'!AR37</f>
        <v>0</v>
      </c>
      <c r="AU20" s="73">
        <f>17697*'в часах'!AS37</f>
        <v>0</v>
      </c>
      <c r="AV20" s="73">
        <f>17697*'в часах'!AT37</f>
        <v>0</v>
      </c>
      <c r="AW20" s="98">
        <f t="shared" si="3"/>
        <v>64704.65625</v>
      </c>
      <c r="AX20" s="98">
        <f t="shared" si="4"/>
        <v>150977.53125</v>
      </c>
      <c r="AY20" s="99">
        <v>12</v>
      </c>
      <c r="AZ20" s="98">
        <f t="shared" si="5"/>
        <v>1811730.375</v>
      </c>
      <c r="BA20" s="105"/>
    </row>
    <row r="21" spans="1:53" s="103" customFormat="1" ht="24">
      <c r="A21" s="71">
        <f t="shared" si="6"/>
        <v>5</v>
      </c>
      <c r="B21" s="72" t="str">
        <f>'в часах'!B38</f>
        <v>Әбдуахитова Дина Әбдіғалымқызы</v>
      </c>
      <c r="C21" s="72" t="str">
        <f>'в часах'!C38</f>
        <v xml:space="preserve">учитель начальных классов </v>
      </c>
      <c r="D21" s="72" t="str">
        <f>'в часах'!D38</f>
        <v>Высшее</v>
      </c>
      <c r="E21" s="70">
        <f>'в часах'!E38</f>
        <v>27</v>
      </c>
      <c r="F21" s="70" t="str">
        <f>'в часах'!F38</f>
        <v>В2-2</v>
      </c>
      <c r="G21" s="70">
        <f>'в часах'!G38</f>
        <v>5.2</v>
      </c>
      <c r="H21" s="70">
        <f>'в часах'!H38</f>
        <v>2</v>
      </c>
      <c r="I21" s="93">
        <f>'в часах'!I38</f>
        <v>184048.80000000002</v>
      </c>
      <c r="J21" s="94">
        <f>'в часах'!J38</f>
        <v>1.125</v>
      </c>
      <c r="K21" s="53">
        <f>I21/24*'в часах'!K38*1.3</f>
        <v>0</v>
      </c>
      <c r="L21" s="53">
        <f>I21/16*'в часах'!L38</f>
        <v>207054.90000000002</v>
      </c>
      <c r="M21" s="53">
        <f>I21/16*'в часах'!M38</f>
        <v>0</v>
      </c>
      <c r="N21" s="53">
        <f>I21/16*'в часах'!N38</f>
        <v>0</v>
      </c>
      <c r="O21" s="53">
        <f t="shared" si="0"/>
        <v>207054.90000000002</v>
      </c>
      <c r="P21" s="95">
        <f>O21*'в часах'!O38</f>
        <v>51763.725000000006</v>
      </c>
      <c r="Q21" s="95">
        <f t="shared" si="1"/>
        <v>258818.62500000003</v>
      </c>
      <c r="R21" s="53">
        <f>Q21*'в часах'!P38</f>
        <v>25881.862500000003</v>
      </c>
      <c r="S21" s="53">
        <f t="shared" si="2"/>
        <v>77645.587500000009</v>
      </c>
      <c r="T21" s="53">
        <f>17697*40%/16*'в часах'!R38</f>
        <v>0</v>
      </c>
      <c r="U21" s="97">
        <f>17697*40%/2/16*'в часах'!S38</f>
        <v>1990.9125000000001</v>
      </c>
      <c r="V21" s="97">
        <f>17697*40%/16*'в часах'!T38</f>
        <v>0</v>
      </c>
      <c r="W21" s="97">
        <f>17697*50%/2/16*'в часах'!U38</f>
        <v>0</v>
      </c>
      <c r="X21" s="97">
        <f>17697*50%/16*'в часах'!V38</f>
        <v>0</v>
      </c>
      <c r="Y21" s="97">
        <f>17697*40%/2/16*'в часах'!W38</f>
        <v>0</v>
      </c>
      <c r="Z21" s="97">
        <f>17697*40%/16*'в часах'!X38</f>
        <v>0</v>
      </c>
      <c r="AA21" s="97">
        <f>17697*50%/2/16*'в часах'!Y38</f>
        <v>0</v>
      </c>
      <c r="AB21" s="97">
        <f>17697*50%/16*'в часах'!Z38</f>
        <v>0</v>
      </c>
      <c r="AC21" s="97">
        <f>17697*40%/2/16*'в часах'!AA38</f>
        <v>0</v>
      </c>
      <c r="AD21" s="97">
        <f>17697*40%/16*'в часах'!AB38</f>
        <v>0</v>
      </c>
      <c r="AE21" s="97">
        <f>17697*50%/2/16*'в часах'!AC38</f>
        <v>0</v>
      </c>
      <c r="AF21" s="97">
        <f>17697*50%/16*'в часах'!AD38</f>
        <v>0</v>
      </c>
      <c r="AG21" s="97">
        <f>17697*'в часах'!AE38/2</f>
        <v>4424.25</v>
      </c>
      <c r="AH21" s="97">
        <f>17697*'в часах'!AF38</f>
        <v>0</v>
      </c>
      <c r="AI21" s="97">
        <f>17697*'в часах'!AG38/2</f>
        <v>0</v>
      </c>
      <c r="AJ21" s="97">
        <f>17697*'в часах'!AH38</f>
        <v>0</v>
      </c>
      <c r="AK21" s="97">
        <f>17697*'в часах'!AI38/2</f>
        <v>0</v>
      </c>
      <c r="AL21" s="97">
        <f>17697*'в часах'!AJ38</f>
        <v>0</v>
      </c>
      <c r="AM21" s="53">
        <f>Q21*'в часах'!AK38</f>
        <v>0</v>
      </c>
      <c r="AN21" s="53">
        <f>Q21*'в часах'!AL38</f>
        <v>0</v>
      </c>
      <c r="AO21" s="53">
        <f>Q21*'в часах'!AM38</f>
        <v>90586.518750000003</v>
      </c>
      <c r="AP21" s="53">
        <f>Q21*'в часах'!AN38</f>
        <v>0</v>
      </c>
      <c r="AQ21" s="73">
        <f>3450*'в часах'!AO38</f>
        <v>0</v>
      </c>
      <c r="AR21" s="73">
        <f>17697*'в часах'!AP38</f>
        <v>0</v>
      </c>
      <c r="AS21" s="73">
        <f>17697*'в часах'!AQ38</f>
        <v>0</v>
      </c>
      <c r="AT21" s="73">
        <f>17697*'в часах'!AR38</f>
        <v>0</v>
      </c>
      <c r="AU21" s="73">
        <f>17697*'в часах'!AS38</f>
        <v>0</v>
      </c>
      <c r="AV21" s="73">
        <f>17697*'в часах'!AT38</f>
        <v>0</v>
      </c>
      <c r="AW21" s="98">
        <f t="shared" si="3"/>
        <v>200529.13125000003</v>
      </c>
      <c r="AX21" s="98">
        <f t="shared" si="4"/>
        <v>459347.75625000009</v>
      </c>
      <c r="AY21" s="99">
        <v>12</v>
      </c>
      <c r="AZ21" s="98">
        <f t="shared" si="5"/>
        <v>5512173.0750000011</v>
      </c>
      <c r="BA21" s="105"/>
    </row>
    <row r="22" spans="1:53" s="101" customFormat="1" ht="36">
      <c r="A22" s="71">
        <f t="shared" si="6"/>
        <v>6</v>
      </c>
      <c r="B22" s="72" t="str">
        <f>'в часах'!B39</f>
        <v>Ваканcия</v>
      </c>
      <c r="C22" s="72" t="str">
        <f>'в часах'!C39</f>
        <v>учитель начальных классов Руский язык начальных классов</v>
      </c>
      <c r="D22" s="72" t="str">
        <f>'в часах'!D39</f>
        <v>Высшее</v>
      </c>
      <c r="E22" s="70">
        <f>'в часах'!E39</f>
        <v>27</v>
      </c>
      <c r="F22" s="70" t="str">
        <f>'в часах'!F39</f>
        <v>В2-4</v>
      </c>
      <c r="G22" s="70">
        <f>'в часах'!G39</f>
        <v>4.7300000000000004</v>
      </c>
      <c r="H22" s="70">
        <f>'в часах'!H39</f>
        <v>2</v>
      </c>
      <c r="I22" s="93">
        <f>'в часах'!I39</f>
        <v>167413.62000000002</v>
      </c>
      <c r="J22" s="94">
        <f>'в часах'!J39</f>
        <v>0.125</v>
      </c>
      <c r="K22" s="53">
        <f>I22/24*'в часах'!K39*1.3</f>
        <v>0</v>
      </c>
      <c r="L22" s="53">
        <f>I22/16*'в часах'!L39</f>
        <v>20926.702500000003</v>
      </c>
      <c r="M22" s="53">
        <f>I22/16*'в часах'!M39</f>
        <v>0</v>
      </c>
      <c r="N22" s="53">
        <f>I22/16*'в часах'!N39</f>
        <v>0</v>
      </c>
      <c r="O22" s="53">
        <f t="shared" si="0"/>
        <v>20926.702500000003</v>
      </c>
      <c r="P22" s="95">
        <f>O22*'в часах'!O39</f>
        <v>5231.6756250000008</v>
      </c>
      <c r="Q22" s="95">
        <f t="shared" si="1"/>
        <v>26158.378125000003</v>
      </c>
      <c r="R22" s="53">
        <f>Q22*'в часах'!P39</f>
        <v>2615.8378125000004</v>
      </c>
      <c r="S22" s="53">
        <f t="shared" si="2"/>
        <v>7847.5134375000007</v>
      </c>
      <c r="T22" s="53">
        <f>17697*40%/16*'в часах'!R39</f>
        <v>0</v>
      </c>
      <c r="U22" s="97">
        <f>17697*40%/2/16*'в часах'!S39</f>
        <v>0</v>
      </c>
      <c r="V22" s="97">
        <f>17697*40%/16*'в часах'!T39</f>
        <v>0</v>
      </c>
      <c r="W22" s="97">
        <f>17697*50%/2/16*'в часах'!U39</f>
        <v>553.03125</v>
      </c>
      <c r="X22" s="97">
        <f>17697*50%/16*'в часах'!V39</f>
        <v>0</v>
      </c>
      <c r="Y22" s="97">
        <f>17697*40%/2/16*'в часах'!W39</f>
        <v>0</v>
      </c>
      <c r="Z22" s="97">
        <f>17697*40%/16*'в часах'!X39</f>
        <v>0</v>
      </c>
      <c r="AA22" s="97">
        <f>17697*50%/2/16*'в часах'!Y39</f>
        <v>0</v>
      </c>
      <c r="AB22" s="97">
        <f>17697*50%/16*'в часах'!Z39</f>
        <v>0</v>
      </c>
      <c r="AC22" s="97">
        <f>17697*40%/2/16*'в часах'!AA39</f>
        <v>0</v>
      </c>
      <c r="AD22" s="97">
        <f>17697*40%/16*'в часах'!AB39</f>
        <v>0</v>
      </c>
      <c r="AE22" s="97">
        <f>17697*50%/2/16*'в часах'!AC39</f>
        <v>0</v>
      </c>
      <c r="AF22" s="97">
        <f>17697*50%/16*'в часах'!AD39</f>
        <v>0</v>
      </c>
      <c r="AG22" s="97">
        <f>17697*'в часах'!AE39/2</f>
        <v>0</v>
      </c>
      <c r="AH22" s="97">
        <f>17697*'в часах'!AF39</f>
        <v>0</v>
      </c>
      <c r="AI22" s="97">
        <f>17697*'в часах'!AG39/2</f>
        <v>0</v>
      </c>
      <c r="AJ22" s="97">
        <f>17697*'в часах'!AH39</f>
        <v>0</v>
      </c>
      <c r="AK22" s="97">
        <f>17697*'в часах'!AI39/2</f>
        <v>0</v>
      </c>
      <c r="AL22" s="97">
        <f>17697*'в часах'!AJ39</f>
        <v>0</v>
      </c>
      <c r="AM22" s="53">
        <f>Q22*'в часах'!AK39</f>
        <v>0</v>
      </c>
      <c r="AN22" s="53">
        <f>Q22*'в часах'!AL39</f>
        <v>0</v>
      </c>
      <c r="AO22" s="53">
        <f>Q22*'в часах'!AM39</f>
        <v>0</v>
      </c>
      <c r="AP22" s="53">
        <f>Q22*'в часах'!AN39</f>
        <v>0</v>
      </c>
      <c r="AQ22" s="73">
        <f>3450*'в часах'!AO39</f>
        <v>0</v>
      </c>
      <c r="AR22" s="73">
        <f>17697*'в часах'!AP39</f>
        <v>0</v>
      </c>
      <c r="AS22" s="73">
        <f>17697*'в часах'!AQ39</f>
        <v>0</v>
      </c>
      <c r="AT22" s="73">
        <f>17697*'в часах'!AR39</f>
        <v>0</v>
      </c>
      <c r="AU22" s="73">
        <f>17697*'в часах'!AS39</f>
        <v>0</v>
      </c>
      <c r="AV22" s="73">
        <f>17697*'в часах'!AT39</f>
        <v>0</v>
      </c>
      <c r="AW22" s="98">
        <f t="shared" si="3"/>
        <v>11016.382500000002</v>
      </c>
      <c r="AX22" s="98">
        <f t="shared" si="4"/>
        <v>37174.760625000003</v>
      </c>
      <c r="AY22" s="99">
        <v>12</v>
      </c>
      <c r="AZ22" s="98">
        <f t="shared" si="5"/>
        <v>446097.12750000006</v>
      </c>
      <c r="BA22" s="105"/>
    </row>
    <row r="23" spans="1:53" s="101" customFormat="1" ht="12">
      <c r="A23" s="71">
        <f t="shared" si="6"/>
        <v>7</v>
      </c>
      <c r="B23" s="72" t="str">
        <f>'в часах'!B40</f>
        <v>Рашат Рина</v>
      </c>
      <c r="C23" s="72" t="str">
        <f>'в часах'!C40</f>
        <v>учитель истории и право</v>
      </c>
      <c r="D23" s="72" t="str">
        <f>'в часах'!D40</f>
        <v>Высшее</v>
      </c>
      <c r="E23" s="70">
        <f>'в часах'!E40</f>
        <v>25</v>
      </c>
      <c r="F23" s="70" t="str">
        <f>'в часах'!F40</f>
        <v>В2-2</v>
      </c>
      <c r="G23" s="70">
        <f>'в часах'!G40</f>
        <v>5.2</v>
      </c>
      <c r="H23" s="70">
        <f>'в часах'!H40</f>
        <v>2</v>
      </c>
      <c r="I23" s="93">
        <f>'в часах'!I40</f>
        <v>184048.80000000002</v>
      </c>
      <c r="J23" s="94">
        <f>'в часах'!J40</f>
        <v>1.625</v>
      </c>
      <c r="K23" s="53">
        <f>I23/24*'в часах'!K40*1.3</f>
        <v>0</v>
      </c>
      <c r="L23" s="53">
        <f>I23/16*'в часах'!L40</f>
        <v>0</v>
      </c>
      <c r="M23" s="53">
        <f>I23/16*'в часах'!M40</f>
        <v>195551.85</v>
      </c>
      <c r="N23" s="53">
        <f>I23/16*'в часах'!N40</f>
        <v>103527.45000000001</v>
      </c>
      <c r="O23" s="53">
        <f t="shared" si="0"/>
        <v>299079.30000000005</v>
      </c>
      <c r="P23" s="95">
        <f>O23*'в часах'!O40</f>
        <v>74769.825000000012</v>
      </c>
      <c r="Q23" s="95">
        <f t="shared" si="1"/>
        <v>373849.12500000006</v>
      </c>
      <c r="R23" s="53">
        <f>Q23*'в часах'!P40</f>
        <v>37384.912500000006</v>
      </c>
      <c r="S23" s="53">
        <f t="shared" si="2"/>
        <v>112154.73750000002</v>
      </c>
      <c r="T23" s="53">
        <f>17697*40%/16*'в часах'!R40</f>
        <v>0</v>
      </c>
      <c r="U23" s="97">
        <f>17697*40%/2/16*'в часах'!S40</f>
        <v>0</v>
      </c>
      <c r="V23" s="97">
        <f>17697*40%/16*'в часах'!T40</f>
        <v>0</v>
      </c>
      <c r="W23" s="97">
        <f>17697*50%/2/16*'в часах'!U40</f>
        <v>0</v>
      </c>
      <c r="X23" s="97">
        <f>17697*50%/16*'в часах'!V40</f>
        <v>0</v>
      </c>
      <c r="Y23" s="97">
        <f>17697*40%/2/16*'в часах'!W40</f>
        <v>0</v>
      </c>
      <c r="Z23" s="97">
        <f>17697*40%/16*'в часах'!X40</f>
        <v>0</v>
      </c>
      <c r="AA23" s="97">
        <f>17697*50%/2/16*'в часах'!Y40</f>
        <v>0</v>
      </c>
      <c r="AB23" s="97">
        <f>17697*50%/16*'в часах'!Z40</f>
        <v>0</v>
      </c>
      <c r="AC23" s="97">
        <f>17697*40%/2/16*'в часах'!AA40</f>
        <v>0</v>
      </c>
      <c r="AD23" s="97">
        <f>17697*40%/16*'в часах'!AB40</f>
        <v>0</v>
      </c>
      <c r="AE23" s="97">
        <f>17697*50%/2/16*'в часах'!AC40</f>
        <v>0</v>
      </c>
      <c r="AF23" s="97">
        <f>17697*50%/16*'в часах'!AD40</f>
        <v>0</v>
      </c>
      <c r="AG23" s="97">
        <f>17697*'в часах'!AE40/2</f>
        <v>0</v>
      </c>
      <c r="AH23" s="97">
        <f>17697*'в часах'!AF40</f>
        <v>0</v>
      </c>
      <c r="AI23" s="97">
        <f>17697*'в часах'!AG40/2</f>
        <v>0</v>
      </c>
      <c r="AJ23" s="97">
        <f>17697*'в часах'!AH40</f>
        <v>0</v>
      </c>
      <c r="AK23" s="97">
        <f>17697*'в часах'!AI40/2</f>
        <v>5309.0999999999995</v>
      </c>
      <c r="AL23" s="97">
        <f>17697*'в часах'!AJ40</f>
        <v>0</v>
      </c>
      <c r="AM23" s="53">
        <f>Q23*'в часах'!AK40</f>
        <v>0</v>
      </c>
      <c r="AN23" s="53">
        <f>Q23*'в часах'!AL40</f>
        <v>0</v>
      </c>
      <c r="AO23" s="53">
        <f>Q23*'в часах'!AM40</f>
        <v>130847.19375000001</v>
      </c>
      <c r="AP23" s="53">
        <f>Q23*'в часах'!AN40</f>
        <v>0</v>
      </c>
      <c r="AQ23" s="73">
        <f>3450*'в часах'!AO40</f>
        <v>0</v>
      </c>
      <c r="AR23" s="73">
        <f>17697*'в часах'!AP40</f>
        <v>0</v>
      </c>
      <c r="AS23" s="73">
        <f>17697*'в часах'!AQ40</f>
        <v>0</v>
      </c>
      <c r="AT23" s="73">
        <f>17697*'в часах'!AR40</f>
        <v>0</v>
      </c>
      <c r="AU23" s="73">
        <f>17697*'в часах'!AS40</f>
        <v>0</v>
      </c>
      <c r="AV23" s="73">
        <f>17697*'в часах'!AT40</f>
        <v>0</v>
      </c>
      <c r="AW23" s="98">
        <f t="shared" si="3"/>
        <v>285695.94375000003</v>
      </c>
      <c r="AX23" s="98">
        <f t="shared" si="4"/>
        <v>659545.06875000009</v>
      </c>
      <c r="AY23" s="99">
        <v>12</v>
      </c>
      <c r="AZ23" s="98">
        <f t="shared" si="5"/>
        <v>7914540.8250000011</v>
      </c>
      <c r="BA23" s="105"/>
    </row>
    <row r="24" spans="1:53" s="101" customFormat="1" ht="12">
      <c r="A24" s="71">
        <f t="shared" si="6"/>
        <v>8</v>
      </c>
      <c r="B24" s="72" t="str">
        <f>'в часах'!B41</f>
        <v>Нуга Рая</v>
      </c>
      <c r="C24" s="72" t="str">
        <f>'в часах'!C41</f>
        <v>учитель биологии и географии</v>
      </c>
      <c r="D24" s="72" t="str">
        <f>'в часах'!D41</f>
        <v>Высшее</v>
      </c>
      <c r="E24" s="70">
        <f>'в часах'!E41</f>
        <v>24.1</v>
      </c>
      <c r="F24" s="70" t="str">
        <f>'в часах'!F41</f>
        <v>В2-2</v>
      </c>
      <c r="G24" s="70">
        <f>'в часах'!G41</f>
        <v>5.12</v>
      </c>
      <c r="H24" s="70">
        <f>'в часах'!H41</f>
        <v>2</v>
      </c>
      <c r="I24" s="93">
        <f>'в часах'!I41</f>
        <v>181217.28</v>
      </c>
      <c r="J24" s="94">
        <f>'в часах'!J41</f>
        <v>1.375</v>
      </c>
      <c r="K24" s="53">
        <f>I24/24*'в часах'!K41*1.3</f>
        <v>0</v>
      </c>
      <c r="L24" s="53">
        <f>I24/16*'в часах'!L41</f>
        <v>0</v>
      </c>
      <c r="M24" s="53">
        <f>I24/16*'в часах'!M41</f>
        <v>169891.20000000001</v>
      </c>
      <c r="N24" s="53">
        <f>I24/16*'в часах'!N41</f>
        <v>79282.559999999998</v>
      </c>
      <c r="O24" s="53">
        <f t="shared" si="0"/>
        <v>249173.76000000001</v>
      </c>
      <c r="P24" s="95">
        <f>O24*'в часах'!O41</f>
        <v>62293.440000000002</v>
      </c>
      <c r="Q24" s="95">
        <f t="shared" si="1"/>
        <v>311467.2</v>
      </c>
      <c r="R24" s="53">
        <f>Q24*'в часах'!P41</f>
        <v>31146.720000000001</v>
      </c>
      <c r="S24" s="53">
        <f t="shared" si="2"/>
        <v>93440.16</v>
      </c>
      <c r="T24" s="53">
        <f>17697*40%/16*'в часах'!R41</f>
        <v>0</v>
      </c>
      <c r="U24" s="97">
        <f>17697*40%/2/16*'в часах'!S41</f>
        <v>0</v>
      </c>
      <c r="V24" s="97">
        <f>17697*40%/16*'в часах'!T41</f>
        <v>0</v>
      </c>
      <c r="W24" s="97">
        <f>17697*50%/2/16*'в часах'!U41</f>
        <v>0</v>
      </c>
      <c r="X24" s="97">
        <f>17697*50%/16*'в часах'!V41</f>
        <v>0</v>
      </c>
      <c r="Y24" s="97">
        <f>17697*40%/2/16*'в часах'!W41</f>
        <v>1106.0625</v>
      </c>
      <c r="Z24" s="97">
        <f>17697*40%/16*'в часах'!X41</f>
        <v>0</v>
      </c>
      <c r="AA24" s="97">
        <f>17697*50%/2/16*'в часах'!Y41</f>
        <v>0</v>
      </c>
      <c r="AB24" s="97">
        <f>17697*50%/16*'в часах'!Z41</f>
        <v>0</v>
      </c>
      <c r="AC24" s="97">
        <f>17697*40%/2/16*'в часах'!AA41</f>
        <v>442.42500000000001</v>
      </c>
      <c r="AD24" s="97">
        <f>17697*40%/16*'в часах'!AB41</f>
        <v>0</v>
      </c>
      <c r="AE24" s="97">
        <f>17697*50%/2/16*'в часах'!AC41</f>
        <v>0</v>
      </c>
      <c r="AF24" s="97">
        <f>17697*50%/16*'в часах'!AD41</f>
        <v>0</v>
      </c>
      <c r="AG24" s="97">
        <f>17697*'в часах'!AE41/2</f>
        <v>0</v>
      </c>
      <c r="AH24" s="97">
        <f>17697*'в часах'!AF41</f>
        <v>0</v>
      </c>
      <c r="AI24" s="97">
        <f>17697*'в часах'!AG41/2</f>
        <v>5309.0999999999995</v>
      </c>
      <c r="AJ24" s="97">
        <f>17697*'в часах'!AH41</f>
        <v>0</v>
      </c>
      <c r="AK24" s="97">
        <f>17697*'в часах'!AI41/2</f>
        <v>0</v>
      </c>
      <c r="AL24" s="97">
        <f>17697*'в часах'!AJ41</f>
        <v>0</v>
      </c>
      <c r="AM24" s="53">
        <f>Q24*'в часах'!AK41</f>
        <v>0</v>
      </c>
      <c r="AN24" s="53">
        <f>Q24*'в часах'!AL41</f>
        <v>0</v>
      </c>
      <c r="AO24" s="53">
        <f>Q24*'в часах'!AM41</f>
        <v>109013.52</v>
      </c>
      <c r="AP24" s="53">
        <f>Q24*'в часах'!AN41</f>
        <v>0</v>
      </c>
      <c r="AQ24" s="73">
        <f>3450*'в часах'!AO41</f>
        <v>0</v>
      </c>
      <c r="AR24" s="73">
        <f>17697*'в часах'!AP41</f>
        <v>0</v>
      </c>
      <c r="AS24" s="73">
        <f>17697*'в часах'!AQ41</f>
        <v>0</v>
      </c>
      <c r="AT24" s="73">
        <f>17697*'в часах'!AR41</f>
        <v>0</v>
      </c>
      <c r="AU24" s="73">
        <f>17697*'в часах'!AS41</f>
        <v>3539.4</v>
      </c>
      <c r="AV24" s="73">
        <f>17697*'в часах'!AT41</f>
        <v>0</v>
      </c>
      <c r="AW24" s="98">
        <f t="shared" si="3"/>
        <v>243997.38749999998</v>
      </c>
      <c r="AX24" s="98">
        <f t="shared" si="4"/>
        <v>555464.58750000002</v>
      </c>
      <c r="AY24" s="99">
        <v>12</v>
      </c>
      <c r="AZ24" s="98">
        <f t="shared" si="5"/>
        <v>6665575.0500000007</v>
      </c>
      <c r="BA24" s="105"/>
    </row>
    <row r="25" spans="1:53" s="101" customFormat="1" ht="24">
      <c r="A25" s="71">
        <f t="shared" si="6"/>
        <v>9</v>
      </c>
      <c r="B25" s="72" t="str">
        <f>'в часах'!B42</f>
        <v>Қызыр Айгул</v>
      </c>
      <c r="C25" s="72" t="str">
        <f>'в часах'!C42</f>
        <v xml:space="preserve"> учитель казахского языка и литературы    </v>
      </c>
      <c r="D25" s="72" t="str">
        <f>'в часах'!D42</f>
        <v>Высшее</v>
      </c>
      <c r="E25" s="70">
        <f>'в часах'!E42</f>
        <v>18</v>
      </c>
      <c r="F25" s="70" t="str">
        <f>'в часах'!F42</f>
        <v>В2-2</v>
      </c>
      <c r="G25" s="70">
        <f>'в часах'!G42</f>
        <v>5.03</v>
      </c>
      <c r="H25" s="70">
        <f>'в часах'!H42</f>
        <v>2</v>
      </c>
      <c r="I25" s="93">
        <f>'в часах'!I42</f>
        <v>178031.82</v>
      </c>
      <c r="J25" s="94">
        <f>'в часах'!J42</f>
        <v>6.25E-2</v>
      </c>
      <c r="K25" s="53">
        <f>I25/24*'в часах'!K42*1.3</f>
        <v>0</v>
      </c>
      <c r="L25" s="53">
        <f>I25/16*'в часах'!L42</f>
        <v>0</v>
      </c>
      <c r="M25" s="53">
        <f>I25/16*'в часах'!M42</f>
        <v>0</v>
      </c>
      <c r="N25" s="53">
        <f>I25/16*'в часах'!N42</f>
        <v>11126.98875</v>
      </c>
      <c r="O25" s="53">
        <f t="shared" si="0"/>
        <v>11126.98875</v>
      </c>
      <c r="P25" s="95">
        <f>O25*'в часах'!O42</f>
        <v>2781.7471875000001</v>
      </c>
      <c r="Q25" s="95">
        <f t="shared" si="1"/>
        <v>13908.735937500001</v>
      </c>
      <c r="R25" s="53">
        <f>Q25*'в часах'!P42</f>
        <v>1390.8735937500003</v>
      </c>
      <c r="S25" s="53">
        <f t="shared" si="2"/>
        <v>4172.6207812500006</v>
      </c>
      <c r="T25" s="53">
        <f>17697*40%/16*'в часах'!R42</f>
        <v>0</v>
      </c>
      <c r="U25" s="97">
        <f>17697*40%/2/16*'в часах'!S42</f>
        <v>0</v>
      </c>
      <c r="V25" s="97">
        <f>17697*40%/16*'в часах'!T42</f>
        <v>0</v>
      </c>
      <c r="W25" s="97">
        <f>17697*50%/2/16*'в часах'!U42</f>
        <v>0</v>
      </c>
      <c r="X25" s="97">
        <f>17697*50%/16*'в часах'!V42</f>
        <v>0</v>
      </c>
      <c r="Y25" s="97">
        <f>17697*40%/2/16*'в часах'!W42</f>
        <v>0</v>
      </c>
      <c r="Z25" s="97">
        <f>17697*40%/16*'в часах'!X42</f>
        <v>0</v>
      </c>
      <c r="AA25" s="97">
        <f>17697*50%/2/16*'в часах'!Y42</f>
        <v>0</v>
      </c>
      <c r="AB25" s="97">
        <f>17697*50%/16*'в часах'!Z42</f>
        <v>0</v>
      </c>
      <c r="AC25" s="97">
        <f>17697*40%/2/16*'в часах'!AA42</f>
        <v>0</v>
      </c>
      <c r="AD25" s="97">
        <f>17697*40%/16*'в часах'!AB42</f>
        <v>0</v>
      </c>
      <c r="AE25" s="97">
        <f>17697*50%/2/16*'в часах'!AC42</f>
        <v>0</v>
      </c>
      <c r="AF25" s="97">
        <f>17697*50%/16*'в часах'!AD42</f>
        <v>0</v>
      </c>
      <c r="AG25" s="97">
        <f>17697*'в часах'!AE42/2</f>
        <v>0</v>
      </c>
      <c r="AH25" s="97">
        <f>17697*'в часах'!AF42</f>
        <v>0</v>
      </c>
      <c r="AI25" s="97">
        <f>17697*'в часах'!AG42/2</f>
        <v>0</v>
      </c>
      <c r="AJ25" s="97">
        <f>17697*'в часах'!AH42</f>
        <v>0</v>
      </c>
      <c r="AK25" s="97">
        <f>17697*'в часах'!AI42/2</f>
        <v>0</v>
      </c>
      <c r="AL25" s="97">
        <f>17697*'в часах'!AJ42</f>
        <v>0</v>
      </c>
      <c r="AM25" s="53">
        <f>Q25*'в часах'!AK42</f>
        <v>0</v>
      </c>
      <c r="AN25" s="53">
        <f>Q25*'в часах'!AL42</f>
        <v>0</v>
      </c>
      <c r="AO25" s="53">
        <f>Q25*'в часах'!AM42</f>
        <v>4868.057578125</v>
      </c>
      <c r="AP25" s="53">
        <f>Q25*'в часах'!AN42</f>
        <v>0</v>
      </c>
      <c r="AQ25" s="73">
        <f>3450*'в часах'!AO42</f>
        <v>0</v>
      </c>
      <c r="AR25" s="73">
        <f>17697*'в часах'!AP42</f>
        <v>0</v>
      </c>
      <c r="AS25" s="73">
        <f>17697*'в часах'!AQ42</f>
        <v>0</v>
      </c>
      <c r="AT25" s="73">
        <f>17697*'в часах'!AR42</f>
        <v>0</v>
      </c>
      <c r="AU25" s="73">
        <f>17697*'в часах'!AS42</f>
        <v>0</v>
      </c>
      <c r="AV25" s="73">
        <f>17697*'в часах'!AT42</f>
        <v>0</v>
      </c>
      <c r="AW25" s="98">
        <f t="shared" si="3"/>
        <v>10431.551953125001</v>
      </c>
      <c r="AX25" s="98">
        <f t="shared" si="4"/>
        <v>24340.287890625004</v>
      </c>
      <c r="AY25" s="99">
        <v>12</v>
      </c>
      <c r="AZ25" s="98">
        <f t="shared" si="5"/>
        <v>292083.45468750002</v>
      </c>
      <c r="BA25" s="105"/>
    </row>
    <row r="26" spans="1:53" s="101" customFormat="1" ht="12">
      <c r="A26" s="71">
        <f t="shared" si="6"/>
        <v>10</v>
      </c>
      <c r="B26" s="72" t="str">
        <f>'в часах'!B43</f>
        <v>Қызыр Айгул</v>
      </c>
      <c r="C26" s="72" t="str">
        <f>'в часах'!C43</f>
        <v>глобальная компитенция</v>
      </c>
      <c r="D26" s="72" t="str">
        <f>'в часах'!D43</f>
        <v>Высшее</v>
      </c>
      <c r="E26" s="70">
        <f>'в часах'!E43</f>
        <v>18</v>
      </c>
      <c r="F26" s="70" t="str">
        <f>'в часах'!F43</f>
        <v>В2-4</v>
      </c>
      <c r="G26" s="70">
        <f>'в часах'!G43</f>
        <v>4.59</v>
      </c>
      <c r="H26" s="70">
        <f>'в часах'!H43</f>
        <v>2</v>
      </c>
      <c r="I26" s="93">
        <f>'в часах'!I43</f>
        <v>162458.46</v>
      </c>
      <c r="J26" s="94">
        <f>'в часах'!J43</f>
        <v>0.25</v>
      </c>
      <c r="K26" s="53">
        <f>I26/24*'в часах'!K43*1.3</f>
        <v>0</v>
      </c>
      <c r="L26" s="53">
        <f>I26/16*'в часах'!L43</f>
        <v>0</v>
      </c>
      <c r="M26" s="53">
        <f>I26/16*'в часах'!M43</f>
        <v>20307.307499999999</v>
      </c>
      <c r="N26" s="53">
        <f>I26/16*'в часах'!N43</f>
        <v>20307.307499999999</v>
      </c>
      <c r="O26" s="53">
        <f t="shared" si="0"/>
        <v>40614.614999999998</v>
      </c>
      <c r="P26" s="95">
        <f>O26*'в часах'!O43</f>
        <v>0</v>
      </c>
      <c r="Q26" s="95">
        <f t="shared" si="1"/>
        <v>40614.614999999998</v>
      </c>
      <c r="R26" s="53">
        <f>Q26*'в часах'!P43</f>
        <v>0</v>
      </c>
      <c r="S26" s="53">
        <f t="shared" si="2"/>
        <v>15230.480624999998</v>
      </c>
      <c r="T26" s="53">
        <f>17697*40%/16*'в часах'!R43</f>
        <v>0</v>
      </c>
      <c r="U26" s="97">
        <f>17697*40%/2/16*'в часах'!S43</f>
        <v>0</v>
      </c>
      <c r="V26" s="97">
        <f>17697*40%/16*'в часах'!T43</f>
        <v>0</v>
      </c>
      <c r="W26" s="97">
        <f>17697*50%/2/16*'в часах'!U43</f>
        <v>0</v>
      </c>
      <c r="X26" s="97">
        <f>17697*50%/16*'в часах'!V43</f>
        <v>0</v>
      </c>
      <c r="Y26" s="97">
        <f>17697*40%/2/16*'в часах'!W43</f>
        <v>0</v>
      </c>
      <c r="Z26" s="97">
        <f>17697*40%/16*'в часах'!X43</f>
        <v>0</v>
      </c>
      <c r="AA26" s="97">
        <f>17697*50%/2/16*'в часах'!Y43</f>
        <v>0</v>
      </c>
      <c r="AB26" s="97">
        <f>17697*50%/16*'в часах'!Z43</f>
        <v>0</v>
      </c>
      <c r="AC26" s="97">
        <f>17697*40%/2/16*'в часах'!AA43</f>
        <v>0</v>
      </c>
      <c r="AD26" s="97">
        <f>17697*40%/16*'в часах'!AB43</f>
        <v>0</v>
      </c>
      <c r="AE26" s="97">
        <f>17697*50%/2/16*'в часах'!AC43</f>
        <v>0</v>
      </c>
      <c r="AF26" s="97">
        <f>17697*50%/16*'в часах'!AD43</f>
        <v>0</v>
      </c>
      <c r="AG26" s="97">
        <f>17697*'в часах'!AE43/2</f>
        <v>0</v>
      </c>
      <c r="AH26" s="97">
        <f>17697*'в часах'!AF43</f>
        <v>0</v>
      </c>
      <c r="AI26" s="97">
        <f>17697*'в часах'!AG43/2</f>
        <v>0</v>
      </c>
      <c r="AJ26" s="97">
        <f>17697*'в часах'!AH43</f>
        <v>0</v>
      </c>
      <c r="AK26" s="97">
        <f>17697*'в часах'!AI43/2</f>
        <v>0</v>
      </c>
      <c r="AL26" s="97">
        <f>17697*'в часах'!AJ43</f>
        <v>0</v>
      </c>
      <c r="AM26" s="53">
        <f>Q26*'в часах'!AK43</f>
        <v>0</v>
      </c>
      <c r="AN26" s="53">
        <f>Q26*'в часах'!AL43</f>
        <v>0</v>
      </c>
      <c r="AO26" s="53">
        <f>Q26*'в часах'!AM43</f>
        <v>0</v>
      </c>
      <c r="AP26" s="53">
        <f>Q26*'в часах'!AN43</f>
        <v>0</v>
      </c>
      <c r="AQ26" s="73">
        <f>3450*'в часах'!AO43</f>
        <v>0</v>
      </c>
      <c r="AR26" s="73">
        <f>17697*'в часах'!AP43</f>
        <v>0</v>
      </c>
      <c r="AS26" s="73">
        <f>17697*'в часах'!AQ43</f>
        <v>0</v>
      </c>
      <c r="AT26" s="73">
        <f>17697*'в часах'!AR43</f>
        <v>0</v>
      </c>
      <c r="AU26" s="73">
        <f>17697*'в часах'!AS43</f>
        <v>0</v>
      </c>
      <c r="AV26" s="73">
        <f>17697*'в часах'!AT43</f>
        <v>0</v>
      </c>
      <c r="AW26" s="98">
        <f t="shared" si="3"/>
        <v>15230.480624999998</v>
      </c>
      <c r="AX26" s="98">
        <f t="shared" si="4"/>
        <v>55845.095624999994</v>
      </c>
      <c r="AY26" s="99">
        <v>12</v>
      </c>
      <c r="AZ26" s="98">
        <f t="shared" si="5"/>
        <v>670141.14749999996</v>
      </c>
      <c r="BA26" s="105"/>
    </row>
    <row r="27" spans="1:53" s="101" customFormat="1" ht="24">
      <c r="A27" s="71">
        <f t="shared" si="6"/>
        <v>11</v>
      </c>
      <c r="B27" s="72" t="str">
        <f>'в часах'!B44</f>
        <v>Аханшаева Роза Турдимуратовна</v>
      </c>
      <c r="C27" s="72" t="str">
        <f>'в часах'!C44</f>
        <v xml:space="preserve">учитель начальных классов </v>
      </c>
      <c r="D27" s="72" t="str">
        <f>'в часах'!D44</f>
        <v>Высшее</v>
      </c>
      <c r="E27" s="70">
        <f>'в часах'!E44</f>
        <v>17.100000000000001</v>
      </c>
      <c r="F27" s="70" t="str">
        <f>'в часах'!F44</f>
        <v>В2-2</v>
      </c>
      <c r="G27" s="70">
        <f>'в часах'!G44</f>
        <v>5.03</v>
      </c>
      <c r="H27" s="70">
        <f>'в часах'!H44</f>
        <v>2</v>
      </c>
      <c r="I27" s="93">
        <f>'в часах'!I44</f>
        <v>178031.82</v>
      </c>
      <c r="J27" s="94">
        <f>'в часах'!J44</f>
        <v>1.125</v>
      </c>
      <c r="K27" s="53">
        <f>I27/24*'в часах'!K44*1.3</f>
        <v>0</v>
      </c>
      <c r="L27" s="53">
        <f>I27/16*'в часах'!L44</f>
        <v>200285.79750000002</v>
      </c>
      <c r="M27" s="53">
        <f>I27/16*'в часах'!M44</f>
        <v>0</v>
      </c>
      <c r="N27" s="53">
        <f>I27/16*'в часах'!N44</f>
        <v>0</v>
      </c>
      <c r="O27" s="53">
        <f t="shared" si="0"/>
        <v>200285.79750000002</v>
      </c>
      <c r="P27" s="95">
        <f>O27*'в часах'!O44</f>
        <v>50071.449375000004</v>
      </c>
      <c r="Q27" s="95">
        <f t="shared" si="1"/>
        <v>250357.24687500001</v>
      </c>
      <c r="R27" s="53">
        <f>Q27*'в часах'!P44</f>
        <v>25035.724687500002</v>
      </c>
      <c r="S27" s="53">
        <f t="shared" si="2"/>
        <v>75107.174062499995</v>
      </c>
      <c r="T27" s="53">
        <f>17697*40%/16*'в часах'!R44</f>
        <v>0</v>
      </c>
      <c r="U27" s="97">
        <f>17697*40%/2/16*'в часах'!S44</f>
        <v>1990.9125000000001</v>
      </c>
      <c r="V27" s="97">
        <f>17697*40%/16*'в часах'!T44</f>
        <v>0</v>
      </c>
      <c r="W27" s="97">
        <f>17697*50%/2/16*'в часах'!U44</f>
        <v>0</v>
      </c>
      <c r="X27" s="97">
        <f>17697*50%/16*'в часах'!V44</f>
        <v>0</v>
      </c>
      <c r="Y27" s="97">
        <f>17697*40%/2/16*'в часах'!W44</f>
        <v>0</v>
      </c>
      <c r="Z27" s="97">
        <f>17697*40%/16*'в часах'!X44</f>
        <v>0</v>
      </c>
      <c r="AA27" s="97">
        <f>17697*50%/2/16*'в часах'!Y44</f>
        <v>0</v>
      </c>
      <c r="AB27" s="97">
        <f>17697*50%/16*'в часах'!Z44</f>
        <v>0</v>
      </c>
      <c r="AC27" s="97">
        <f>17697*40%/2/16*'в часах'!AA44</f>
        <v>0</v>
      </c>
      <c r="AD27" s="97">
        <f>17697*40%/16*'в часах'!AB44</f>
        <v>0</v>
      </c>
      <c r="AE27" s="97">
        <f>17697*50%/2/16*'в часах'!AC44</f>
        <v>0</v>
      </c>
      <c r="AF27" s="97">
        <f>17697*50%/16*'в часах'!AD44</f>
        <v>0</v>
      </c>
      <c r="AG27" s="97">
        <f>17697*'в часах'!AE44/2</f>
        <v>4424.25</v>
      </c>
      <c r="AH27" s="97">
        <f>17697*'в часах'!AF44</f>
        <v>0</v>
      </c>
      <c r="AI27" s="97">
        <f>17697*'в часах'!AG44/2</f>
        <v>0</v>
      </c>
      <c r="AJ27" s="97">
        <f>17697*'в часах'!AH44</f>
        <v>0</v>
      </c>
      <c r="AK27" s="97">
        <f>17697*'в часах'!AI44/2</f>
        <v>0</v>
      </c>
      <c r="AL27" s="97">
        <f>17697*'в часах'!AJ44</f>
        <v>0</v>
      </c>
      <c r="AM27" s="53">
        <f>Q27*'в часах'!AK44</f>
        <v>0</v>
      </c>
      <c r="AN27" s="53">
        <f>Q27*'в часах'!AL44</f>
        <v>0</v>
      </c>
      <c r="AO27" s="53">
        <f>Q27*'в часах'!AM44</f>
        <v>87625.036406250001</v>
      </c>
      <c r="AP27" s="53">
        <f>Q27*'в часах'!AN44</f>
        <v>0</v>
      </c>
      <c r="AQ27" s="73">
        <f>3450*'в часах'!AO44</f>
        <v>0</v>
      </c>
      <c r="AR27" s="73">
        <f>17697*'в часах'!AP44</f>
        <v>0</v>
      </c>
      <c r="AS27" s="73">
        <f>17697*'в часах'!AQ44</f>
        <v>0</v>
      </c>
      <c r="AT27" s="73">
        <f>17697*'в часах'!AR44</f>
        <v>0</v>
      </c>
      <c r="AU27" s="73">
        <f>17697*'в часах'!AS44</f>
        <v>0</v>
      </c>
      <c r="AV27" s="73">
        <f>17697*'в часах'!AT44</f>
        <v>0</v>
      </c>
      <c r="AW27" s="98">
        <f t="shared" si="3"/>
        <v>194183.09765625</v>
      </c>
      <c r="AX27" s="98">
        <f t="shared" si="4"/>
        <v>444540.34453125001</v>
      </c>
      <c r="AY27" s="99">
        <v>12</v>
      </c>
      <c r="AZ27" s="98">
        <f t="shared" si="5"/>
        <v>5334484.1343750004</v>
      </c>
      <c r="BA27" s="105"/>
    </row>
    <row r="28" spans="1:53" s="101" customFormat="1" ht="36">
      <c r="A28" s="71">
        <f t="shared" si="6"/>
        <v>12</v>
      </c>
      <c r="B28" s="72" t="str">
        <f>'в часах'!B45</f>
        <v>Ваканcия</v>
      </c>
      <c r="C28" s="72" t="str">
        <f>'в часах'!C45</f>
        <v>учитель начальных классов Руский язык начальных классов</v>
      </c>
      <c r="D28" s="72" t="str">
        <f>'в часах'!D45</f>
        <v>Высшее</v>
      </c>
      <c r="E28" s="70">
        <f>'в часах'!E45</f>
        <v>17.100000000000001</v>
      </c>
      <c r="F28" s="70" t="str">
        <f>'в часах'!F45</f>
        <v>В2-4</v>
      </c>
      <c r="G28" s="70">
        <f>'в часах'!G45</f>
        <v>4.59</v>
      </c>
      <c r="H28" s="70">
        <f>'в часах'!H45</f>
        <v>2</v>
      </c>
      <c r="I28" s="93">
        <f>'в часах'!I45</f>
        <v>162458.46</v>
      </c>
      <c r="J28" s="94">
        <f>'в часах'!J45</f>
        <v>0.125</v>
      </c>
      <c r="K28" s="53">
        <f>I28/24*'в часах'!K45*1.3</f>
        <v>0</v>
      </c>
      <c r="L28" s="53">
        <f>I28/16*'в часах'!L45</f>
        <v>20307.307499999999</v>
      </c>
      <c r="M28" s="53">
        <f>I28/16*'в часах'!M45</f>
        <v>0</v>
      </c>
      <c r="N28" s="53">
        <f>I28/16*'в часах'!N45</f>
        <v>0</v>
      </c>
      <c r="O28" s="53">
        <f t="shared" si="0"/>
        <v>20307.307499999999</v>
      </c>
      <c r="P28" s="95">
        <f>O28*'в часах'!O45</f>
        <v>5076.8268749999997</v>
      </c>
      <c r="Q28" s="95">
        <f t="shared" si="1"/>
        <v>25384.134374999998</v>
      </c>
      <c r="R28" s="53">
        <f>Q28*'в часах'!P45</f>
        <v>2538.4134374999999</v>
      </c>
      <c r="S28" s="53">
        <f t="shared" si="2"/>
        <v>7615.2403124999992</v>
      </c>
      <c r="T28" s="53">
        <f>17697*40%/16*'в часах'!R45</f>
        <v>0</v>
      </c>
      <c r="U28" s="97">
        <f>17697*40%/2/16*'в часах'!S45</f>
        <v>0</v>
      </c>
      <c r="V28" s="97">
        <f>17697*40%/16*'в часах'!T45</f>
        <v>0</v>
      </c>
      <c r="W28" s="97">
        <f>17697*50%/2/16*'в часах'!U45</f>
        <v>553.03125</v>
      </c>
      <c r="X28" s="97">
        <f>17697*50%/16*'в часах'!V45</f>
        <v>0</v>
      </c>
      <c r="Y28" s="97">
        <f>17697*40%/2/16*'в часах'!W45</f>
        <v>0</v>
      </c>
      <c r="Z28" s="97">
        <f>17697*40%/16*'в часах'!X45</f>
        <v>0</v>
      </c>
      <c r="AA28" s="97">
        <f>17697*50%/2/16*'в часах'!Y45</f>
        <v>0</v>
      </c>
      <c r="AB28" s="97">
        <f>17697*50%/16*'в часах'!Z45</f>
        <v>0</v>
      </c>
      <c r="AC28" s="97">
        <f>17697*40%/2/16*'в часах'!AA45</f>
        <v>0</v>
      </c>
      <c r="AD28" s="97">
        <f>17697*40%/16*'в часах'!AB45</f>
        <v>0</v>
      </c>
      <c r="AE28" s="97">
        <f>17697*50%/2/16*'в часах'!AC45</f>
        <v>0</v>
      </c>
      <c r="AF28" s="97">
        <f>17697*50%/16*'в часах'!AD45</f>
        <v>0</v>
      </c>
      <c r="AG28" s="97">
        <f>17697*'в часах'!AE45/2</f>
        <v>0</v>
      </c>
      <c r="AH28" s="97">
        <f>17697*'в часах'!AF45</f>
        <v>0</v>
      </c>
      <c r="AI28" s="97">
        <f>17697*'в часах'!AG45/2</f>
        <v>0</v>
      </c>
      <c r="AJ28" s="97">
        <f>17697*'в часах'!AH45</f>
        <v>0</v>
      </c>
      <c r="AK28" s="97">
        <f>17697*'в часах'!AI45/2</f>
        <v>0</v>
      </c>
      <c r="AL28" s="97">
        <f>17697*'в часах'!AJ45</f>
        <v>0</v>
      </c>
      <c r="AM28" s="53">
        <f>Q28*'в часах'!AK45</f>
        <v>0</v>
      </c>
      <c r="AN28" s="53">
        <f>Q28*'в часах'!AL45</f>
        <v>0</v>
      </c>
      <c r="AO28" s="53">
        <f>Q28*'в часах'!AM45</f>
        <v>0</v>
      </c>
      <c r="AP28" s="53">
        <f>Q28*'в часах'!AN45</f>
        <v>0</v>
      </c>
      <c r="AQ28" s="73">
        <f>3450*'в часах'!AO45</f>
        <v>0</v>
      </c>
      <c r="AR28" s="73">
        <f>17697*'в часах'!AP45</f>
        <v>0</v>
      </c>
      <c r="AS28" s="73">
        <f>17697*'в часах'!AQ45</f>
        <v>0</v>
      </c>
      <c r="AT28" s="73">
        <f>17697*'в часах'!AR45</f>
        <v>0</v>
      </c>
      <c r="AU28" s="73">
        <f>17697*'в часах'!AS45</f>
        <v>0</v>
      </c>
      <c r="AV28" s="73">
        <f>17697*'в часах'!AT45</f>
        <v>0</v>
      </c>
      <c r="AW28" s="98">
        <f t="shared" si="3"/>
        <v>10706.684999999999</v>
      </c>
      <c r="AX28" s="98">
        <f t="shared" si="4"/>
        <v>36090.819374999999</v>
      </c>
      <c r="AY28" s="99">
        <v>12</v>
      </c>
      <c r="AZ28" s="98">
        <f t="shared" si="5"/>
        <v>433089.83250000002</v>
      </c>
      <c r="BA28" s="105"/>
    </row>
    <row r="29" spans="1:53" s="101" customFormat="1" ht="24">
      <c r="A29" s="71">
        <f t="shared" si="6"/>
        <v>13</v>
      </c>
      <c r="B29" s="72" t="str">
        <f>'в часах'!B46</f>
        <v>Батырбекова Данагуль Кунтугановна</v>
      </c>
      <c r="C29" s="72" t="str">
        <f>'в часах'!C46</f>
        <v>учитель иностранного языка</v>
      </c>
      <c r="D29" s="72" t="str">
        <f>'в часах'!D46</f>
        <v>Высшее</v>
      </c>
      <c r="E29" s="70">
        <f>'в часах'!E46</f>
        <v>13</v>
      </c>
      <c r="F29" s="70" t="str">
        <f>'в часах'!F46</f>
        <v>В2-2</v>
      </c>
      <c r="G29" s="70">
        <f>'в часах'!G46</f>
        <v>4.8600000000000003</v>
      </c>
      <c r="H29" s="70">
        <f>'в часах'!H46</f>
        <v>2</v>
      </c>
      <c r="I29" s="93">
        <f>'в часах'!I46</f>
        <v>172014.84000000003</v>
      </c>
      <c r="J29" s="94">
        <f>'в часах'!J46</f>
        <v>1.5625</v>
      </c>
      <c r="K29" s="53">
        <f>I29/24*'в часах'!K46*1.3</f>
        <v>0</v>
      </c>
      <c r="L29" s="53">
        <f>I29/16*'в часах'!L46</f>
        <v>43003.710000000006</v>
      </c>
      <c r="M29" s="53">
        <f>I29/16*'в часах'!M46</f>
        <v>161263.91250000003</v>
      </c>
      <c r="N29" s="53">
        <f>I29/16*'в часах'!N46</f>
        <v>64505.56500000001</v>
      </c>
      <c r="O29" s="53">
        <f t="shared" si="0"/>
        <v>268773.18750000006</v>
      </c>
      <c r="P29" s="95">
        <f>O29*'в часах'!O46</f>
        <v>67193.296875000015</v>
      </c>
      <c r="Q29" s="95">
        <f t="shared" si="1"/>
        <v>335966.48437500006</v>
      </c>
      <c r="R29" s="53">
        <f>Q29*'в часах'!P46</f>
        <v>33596.648437500007</v>
      </c>
      <c r="S29" s="53">
        <f t="shared" si="2"/>
        <v>100789.94531250001</v>
      </c>
      <c r="T29" s="53">
        <f>17697*40%/16*'в часах'!R46</f>
        <v>0</v>
      </c>
      <c r="U29" s="97">
        <f>17697*40%/2/16*'в часах'!S46</f>
        <v>884.85</v>
      </c>
      <c r="V29" s="97">
        <f>17697*40%/16*'в часах'!T46</f>
        <v>0</v>
      </c>
      <c r="W29" s="97">
        <f>17697*50%/2/16*'в часах'!U46</f>
        <v>0</v>
      </c>
      <c r="X29" s="97">
        <f>17697*50%/16*'в часах'!V46</f>
        <v>0</v>
      </c>
      <c r="Y29" s="97">
        <f>17697*40%/2/16*'в часах'!W46</f>
        <v>3318.1875</v>
      </c>
      <c r="Z29" s="97">
        <f>17697*40%/16*'в часах'!X46</f>
        <v>0</v>
      </c>
      <c r="AA29" s="97">
        <f>17697*50%/2/16*'в часах'!Y46</f>
        <v>0</v>
      </c>
      <c r="AB29" s="97">
        <f>17697*50%/16*'в часах'!Z46</f>
        <v>0</v>
      </c>
      <c r="AC29" s="97">
        <f>17697*40%/2/16*'в часах'!AA46</f>
        <v>1327.2750000000001</v>
      </c>
      <c r="AD29" s="97">
        <f>17697*40%/16*'в часах'!AB46</f>
        <v>0</v>
      </c>
      <c r="AE29" s="97">
        <f>17697*50%/2/16*'в часах'!AC46</f>
        <v>0</v>
      </c>
      <c r="AF29" s="97">
        <f>17697*50%/16*'в часах'!AD46</f>
        <v>0</v>
      </c>
      <c r="AG29" s="97">
        <f>17697*'в часах'!AE46/2</f>
        <v>0</v>
      </c>
      <c r="AH29" s="97">
        <f>17697*'в часах'!AF46</f>
        <v>0</v>
      </c>
      <c r="AI29" s="97">
        <f>17697*'в часах'!AG46/2</f>
        <v>5309.0999999999995</v>
      </c>
      <c r="AJ29" s="97">
        <f>17697*'в часах'!AH46</f>
        <v>0</v>
      </c>
      <c r="AK29" s="97">
        <f>17697*'в часах'!AI46/2</f>
        <v>0</v>
      </c>
      <c r="AL29" s="97">
        <f>17697*'в часах'!AJ46</f>
        <v>0</v>
      </c>
      <c r="AM29" s="53">
        <f>Q29*'в часах'!AK46</f>
        <v>0</v>
      </c>
      <c r="AN29" s="53">
        <f>Q29*'в часах'!AL46</f>
        <v>0</v>
      </c>
      <c r="AO29" s="53">
        <f>Q29*'в часах'!AM46</f>
        <v>117588.26953125001</v>
      </c>
      <c r="AP29" s="53">
        <f>Q29*'в часах'!AN46</f>
        <v>0</v>
      </c>
      <c r="AQ29" s="73">
        <f>3450*'в часах'!AO46</f>
        <v>0</v>
      </c>
      <c r="AR29" s="73">
        <f>17697*'в часах'!AP46</f>
        <v>0</v>
      </c>
      <c r="AS29" s="73">
        <f>17697*'в часах'!AQ46</f>
        <v>0</v>
      </c>
      <c r="AT29" s="73">
        <f>17697*'в часах'!AR46</f>
        <v>0</v>
      </c>
      <c r="AU29" s="73">
        <f>17697*'в часах'!AS46</f>
        <v>0</v>
      </c>
      <c r="AV29" s="73">
        <f>17697*'в часах'!AT46</f>
        <v>0</v>
      </c>
      <c r="AW29" s="98">
        <f t="shared" si="3"/>
        <v>262814.27578125003</v>
      </c>
      <c r="AX29" s="98">
        <f t="shared" si="4"/>
        <v>598780.76015625009</v>
      </c>
      <c r="AY29" s="99">
        <v>12</v>
      </c>
      <c r="AZ29" s="98">
        <f t="shared" si="5"/>
        <v>7185369.1218750011</v>
      </c>
      <c r="BA29" s="105"/>
    </row>
    <row r="30" spans="1:53" s="101" customFormat="1" ht="24">
      <c r="A30" s="71">
        <f t="shared" si="6"/>
        <v>14</v>
      </c>
      <c r="B30" s="72" t="str">
        <f>'в часах'!B47</f>
        <v>Дуйсенбаев Мерекебай Жаксиликович</v>
      </c>
      <c r="C30" s="72" t="str">
        <f>'в часах'!C47</f>
        <v>учитель физической культуры  и спорта</v>
      </c>
      <c r="D30" s="72" t="str">
        <f>'в часах'!D47</f>
        <v>Высшее</v>
      </c>
      <c r="E30" s="70">
        <f>'в часах'!E47</f>
        <v>25</v>
      </c>
      <c r="F30" s="70" t="str">
        <f>'в часах'!F47</f>
        <v>В2-3</v>
      </c>
      <c r="G30" s="70">
        <f>'в часах'!G47</f>
        <v>5.16</v>
      </c>
      <c r="H30" s="70">
        <f>'в часах'!H47</f>
        <v>2</v>
      </c>
      <c r="I30" s="93">
        <f>'в часах'!I47</f>
        <v>182633.04</v>
      </c>
      <c r="J30" s="94">
        <f>'в часах'!J47</f>
        <v>0.5</v>
      </c>
      <c r="K30" s="53">
        <f>I30/24*'в часах'!K47*1.3</f>
        <v>0</v>
      </c>
      <c r="L30" s="53">
        <f>I30/16*'в часах'!L47</f>
        <v>0</v>
      </c>
      <c r="M30" s="53">
        <f>I30/16*'в часах'!M47</f>
        <v>22829.13</v>
      </c>
      <c r="N30" s="53">
        <f>I30/16*'в часах'!N47</f>
        <v>68487.39</v>
      </c>
      <c r="O30" s="53">
        <f t="shared" si="0"/>
        <v>91316.52</v>
      </c>
      <c r="P30" s="95">
        <f>O30*'в часах'!O47</f>
        <v>22829.13</v>
      </c>
      <c r="Q30" s="95">
        <f t="shared" si="1"/>
        <v>114145.65000000001</v>
      </c>
      <c r="R30" s="53">
        <f>Q30*'в часах'!P47</f>
        <v>11414.565000000002</v>
      </c>
      <c r="S30" s="53">
        <f t="shared" si="2"/>
        <v>34243.695</v>
      </c>
      <c r="T30" s="53">
        <f>17697*40%/16*'в часах'!R47</f>
        <v>0</v>
      </c>
      <c r="U30" s="97">
        <f>17697*40%/2/16*'в часах'!S47</f>
        <v>0</v>
      </c>
      <c r="V30" s="97">
        <f>17697*40%/16*'в часах'!T47</f>
        <v>0</v>
      </c>
      <c r="W30" s="97">
        <f>17697*50%/2/16*'в часах'!U47</f>
        <v>0</v>
      </c>
      <c r="X30" s="97">
        <f>17697*50%/16*'в часах'!V47</f>
        <v>0</v>
      </c>
      <c r="Y30" s="97">
        <f>17697*40%/2/16*'в часах'!W47</f>
        <v>0</v>
      </c>
      <c r="Z30" s="97">
        <f>17697*40%/16*'в часах'!X47</f>
        <v>0</v>
      </c>
      <c r="AA30" s="97">
        <f>17697*50%/2/16*'в часах'!Y47</f>
        <v>0</v>
      </c>
      <c r="AB30" s="97">
        <f>17697*50%/16*'в часах'!Z47</f>
        <v>0</v>
      </c>
      <c r="AC30" s="97">
        <f>17697*40%/2/16*'в часах'!AA47</f>
        <v>0</v>
      </c>
      <c r="AD30" s="97">
        <f>17697*40%/16*'в часах'!AB47</f>
        <v>0</v>
      </c>
      <c r="AE30" s="97">
        <f>17697*50%/2/16*'в часах'!AC47</f>
        <v>0</v>
      </c>
      <c r="AF30" s="97">
        <f>17697*50%/16*'в часах'!AD47</f>
        <v>0</v>
      </c>
      <c r="AG30" s="97">
        <f>17697*'в часах'!AE47/2</f>
        <v>0</v>
      </c>
      <c r="AH30" s="97">
        <f>17697*'в часах'!AF47</f>
        <v>0</v>
      </c>
      <c r="AI30" s="97">
        <f>17697*'в часах'!AG47/2</f>
        <v>0</v>
      </c>
      <c r="AJ30" s="97">
        <f>17697*'в часах'!AH47</f>
        <v>0</v>
      </c>
      <c r="AK30" s="97">
        <f>17697*'в часах'!AI47/2</f>
        <v>0</v>
      </c>
      <c r="AL30" s="97">
        <f>17697*'в часах'!AJ47</f>
        <v>0</v>
      </c>
      <c r="AM30" s="53">
        <f>Q30*'в часах'!AK47</f>
        <v>0</v>
      </c>
      <c r="AN30" s="53">
        <f>Q30*'в часах'!AL47</f>
        <v>0</v>
      </c>
      <c r="AO30" s="53">
        <f>Q30*'в часах'!AM47</f>
        <v>0</v>
      </c>
      <c r="AP30" s="53">
        <f>Q30*'в часах'!AN47</f>
        <v>34243.695</v>
      </c>
      <c r="AQ30" s="73">
        <f>3450*'в часах'!AO47</f>
        <v>0</v>
      </c>
      <c r="AR30" s="73">
        <f>17697*'в часах'!AP47</f>
        <v>0</v>
      </c>
      <c r="AS30" s="73">
        <f>17697*'в часах'!AQ47</f>
        <v>0</v>
      </c>
      <c r="AT30" s="73">
        <f>17697*'в часах'!AR47</f>
        <v>0</v>
      </c>
      <c r="AU30" s="73">
        <f>17697*'в часах'!AS47</f>
        <v>0</v>
      </c>
      <c r="AV30" s="73">
        <f>17697*'в часах'!AT47</f>
        <v>0</v>
      </c>
      <c r="AW30" s="98">
        <f t="shared" si="3"/>
        <v>79901.955000000002</v>
      </c>
      <c r="AX30" s="98">
        <f t="shared" si="4"/>
        <v>194047.60500000001</v>
      </c>
      <c r="AY30" s="99">
        <v>12</v>
      </c>
      <c r="AZ30" s="98">
        <f t="shared" si="5"/>
        <v>2328571.2600000002</v>
      </c>
      <c r="BA30" s="105"/>
    </row>
    <row r="31" spans="1:53" s="101" customFormat="1" ht="12">
      <c r="A31" s="71">
        <f t="shared" si="6"/>
        <v>15</v>
      </c>
      <c r="B31" s="72" t="str">
        <f>'в часах'!B48</f>
        <v>Бекболат Еркегул</v>
      </c>
      <c r="C31" s="72" t="str">
        <f>'в часах'!C48</f>
        <v>Учитель математики</v>
      </c>
      <c r="D31" s="72" t="str">
        <f>'в часах'!D48</f>
        <v>Высшее</v>
      </c>
      <c r="E31" s="70">
        <f>'в часах'!E48</f>
        <v>8</v>
      </c>
      <c r="F31" s="70" t="str">
        <f>'в часах'!F48</f>
        <v>В2-2</v>
      </c>
      <c r="G31" s="70">
        <f>'в часах'!G48</f>
        <v>4.79</v>
      </c>
      <c r="H31" s="70">
        <f>'в часах'!H48</f>
        <v>2</v>
      </c>
      <c r="I31" s="93">
        <f>'в часах'!I48</f>
        <v>169537.26</v>
      </c>
      <c r="J31" s="94">
        <f>'в часах'!J48</f>
        <v>1.0625</v>
      </c>
      <c r="K31" s="53">
        <f>I31/24*'в часах'!K48*1.3</f>
        <v>0</v>
      </c>
      <c r="L31" s="53">
        <f>I31/16*'в часах'!L48</f>
        <v>0</v>
      </c>
      <c r="M31" s="53">
        <f>I31/16*'в часах'!M48</f>
        <v>52980.393750000003</v>
      </c>
      <c r="N31" s="53">
        <f>I31/16*'в часах'!N48</f>
        <v>127152.94500000001</v>
      </c>
      <c r="O31" s="53">
        <f t="shared" si="0"/>
        <v>180133.33875</v>
      </c>
      <c r="P31" s="95">
        <f>O31*'в часах'!O48</f>
        <v>45033.334687499999</v>
      </c>
      <c r="Q31" s="95">
        <f t="shared" si="1"/>
        <v>225166.67343749999</v>
      </c>
      <c r="R31" s="53">
        <f>Q31*'в часах'!P48</f>
        <v>22516.667343749999</v>
      </c>
      <c r="S31" s="53">
        <f t="shared" si="2"/>
        <v>67550.002031249998</v>
      </c>
      <c r="T31" s="53">
        <f>17697*40%/16*'в часах'!R48</f>
        <v>0</v>
      </c>
      <c r="U31" s="97">
        <f>17697*40%/2/16*'в часах'!S48</f>
        <v>0</v>
      </c>
      <c r="V31" s="97">
        <f>17697*40%/16*'в часах'!T48</f>
        <v>0</v>
      </c>
      <c r="W31" s="97">
        <f>17697*50%/2/16*'в часах'!U48</f>
        <v>0</v>
      </c>
      <c r="X31" s="97">
        <f>17697*50%/16*'в часах'!V48</f>
        <v>0</v>
      </c>
      <c r="Y31" s="97">
        <f>17697*40%/2/16*'в часах'!W48</f>
        <v>1106.0625</v>
      </c>
      <c r="Z31" s="97">
        <f>17697*40%/16*'в часах'!X48</f>
        <v>0</v>
      </c>
      <c r="AA31" s="97">
        <f>17697*50%/2/16*'в часах'!Y48</f>
        <v>0</v>
      </c>
      <c r="AB31" s="97">
        <f>17697*50%/16*'в часах'!Z48</f>
        <v>0</v>
      </c>
      <c r="AC31" s="97">
        <f>17697*40%/2/16*'в часах'!AA48</f>
        <v>2654.55</v>
      </c>
      <c r="AD31" s="97">
        <f>17697*40%/16*'в часах'!AB48</f>
        <v>0</v>
      </c>
      <c r="AE31" s="97">
        <f>17697*50%/2/16*'в часах'!AC48</f>
        <v>0</v>
      </c>
      <c r="AF31" s="97">
        <f>17697*50%/16*'в часах'!AD48</f>
        <v>0</v>
      </c>
      <c r="AG31" s="97">
        <f>17697*'в часах'!AE48/2</f>
        <v>0</v>
      </c>
      <c r="AH31" s="97">
        <f>17697*'в часах'!AF48</f>
        <v>0</v>
      </c>
      <c r="AI31" s="97">
        <f>17697*'в часах'!AG48/2</f>
        <v>0</v>
      </c>
      <c r="AJ31" s="97">
        <f>17697*'в часах'!AH48</f>
        <v>0</v>
      </c>
      <c r="AK31" s="97">
        <f>17697*'в часах'!AI48/2</f>
        <v>5309.0999999999995</v>
      </c>
      <c r="AL31" s="97">
        <f>17697*'в часах'!AJ48</f>
        <v>0</v>
      </c>
      <c r="AM31" s="53">
        <f>Q31*'в часах'!AK48</f>
        <v>0</v>
      </c>
      <c r="AN31" s="53">
        <f>Q31*'в часах'!AL48</f>
        <v>0</v>
      </c>
      <c r="AO31" s="53">
        <f>Q31*'в часах'!AM48</f>
        <v>78808.335703124991</v>
      </c>
      <c r="AP31" s="53">
        <f>Q31*'в часах'!AN48</f>
        <v>0</v>
      </c>
      <c r="AQ31" s="73">
        <f>3450*'в часах'!AO48</f>
        <v>0</v>
      </c>
      <c r="AR31" s="73">
        <f>17697*'в часах'!AP48</f>
        <v>0</v>
      </c>
      <c r="AS31" s="73">
        <f>17697*'в часах'!AQ48</f>
        <v>0</v>
      </c>
      <c r="AT31" s="73">
        <f>17697*'в часах'!AR48</f>
        <v>0</v>
      </c>
      <c r="AU31" s="73">
        <f>17697*'в часах'!AS48</f>
        <v>0</v>
      </c>
      <c r="AV31" s="73">
        <f>17697*'в часах'!AT48</f>
        <v>0</v>
      </c>
      <c r="AW31" s="98">
        <f t="shared" si="3"/>
        <v>177944.71757812501</v>
      </c>
      <c r="AX31" s="98">
        <f t="shared" si="4"/>
        <v>403111.39101562498</v>
      </c>
      <c r="AY31" s="99">
        <v>12</v>
      </c>
      <c r="AZ31" s="98">
        <f t="shared" si="5"/>
        <v>4837336.6921874993</v>
      </c>
      <c r="BA31" s="105"/>
    </row>
    <row r="32" spans="1:53" s="101" customFormat="1" ht="12">
      <c r="A32" s="71">
        <f t="shared" si="6"/>
        <v>16</v>
      </c>
      <c r="B32" s="72" t="str">
        <f>'в часах'!B49</f>
        <v>Бекболат Еркегул</v>
      </c>
      <c r="C32" s="72" t="str">
        <f>'в часах'!C49</f>
        <v xml:space="preserve">Учитель физики </v>
      </c>
      <c r="D32" s="72" t="str">
        <f>'в часах'!D49</f>
        <v>Высшее</v>
      </c>
      <c r="E32" s="70">
        <f>'в часах'!E49</f>
        <v>8</v>
      </c>
      <c r="F32" s="70" t="str">
        <f>'в часах'!F49</f>
        <v>В2-3</v>
      </c>
      <c r="G32" s="70">
        <f>'в часах'!G49</f>
        <v>4.74</v>
      </c>
      <c r="H32" s="70">
        <f>'в часах'!H49</f>
        <v>2</v>
      </c>
      <c r="I32" s="93">
        <f>'в часах'!I49</f>
        <v>167767.56</v>
      </c>
      <c r="J32" s="94">
        <f>'в часах'!J49</f>
        <v>0.625</v>
      </c>
      <c r="K32" s="53">
        <f>I32/24*'в часах'!K49*1.3</f>
        <v>0</v>
      </c>
      <c r="L32" s="53">
        <f>I32/16*'в часах'!L49</f>
        <v>0</v>
      </c>
      <c r="M32" s="53">
        <f>I32/16*'в часах'!M49</f>
        <v>62912.834999999999</v>
      </c>
      <c r="N32" s="53">
        <f>I32/16*'в часах'!N49</f>
        <v>41941.89</v>
      </c>
      <c r="O32" s="53">
        <f t="shared" si="0"/>
        <v>104854.72500000001</v>
      </c>
      <c r="P32" s="95">
        <f>O32*'в часах'!O49</f>
        <v>26213.681250000001</v>
      </c>
      <c r="Q32" s="95">
        <f t="shared" si="1"/>
        <v>131068.40625</v>
      </c>
      <c r="R32" s="53">
        <f>Q32*'в часах'!P49</f>
        <v>13106.840625000001</v>
      </c>
      <c r="S32" s="53">
        <f t="shared" si="2"/>
        <v>39320.521874999999</v>
      </c>
      <c r="T32" s="53">
        <f>17697*40%/16*'в часах'!R49</f>
        <v>0</v>
      </c>
      <c r="U32" s="97">
        <f>17697*40%/2/16*'в часах'!S49</f>
        <v>0</v>
      </c>
      <c r="V32" s="97">
        <f>17697*40%/16*'в часах'!T49</f>
        <v>0</v>
      </c>
      <c r="W32" s="97">
        <f>17697*50%/2/16*'в часах'!U49</f>
        <v>0</v>
      </c>
      <c r="X32" s="97">
        <f>17697*50%/16*'в часах'!V49</f>
        <v>0</v>
      </c>
      <c r="Y32" s="97">
        <f>17697*40%/2/16*'в часах'!W49</f>
        <v>1327.2750000000001</v>
      </c>
      <c r="Z32" s="97">
        <f>17697*40%/16*'в часах'!X49</f>
        <v>0</v>
      </c>
      <c r="AA32" s="97">
        <f>17697*50%/2/16*'в часах'!Y49</f>
        <v>0</v>
      </c>
      <c r="AB32" s="97">
        <f>17697*50%/16*'в часах'!Z49</f>
        <v>0</v>
      </c>
      <c r="AC32" s="97">
        <f>17697*40%/2/16*'в часах'!AA49</f>
        <v>884.85</v>
      </c>
      <c r="AD32" s="97">
        <f>17697*40%/16*'в часах'!AB49</f>
        <v>0</v>
      </c>
      <c r="AE32" s="97">
        <f>17697*50%/2/16*'в часах'!AC49</f>
        <v>0</v>
      </c>
      <c r="AF32" s="97">
        <f>17697*50%/16*'в часах'!AD49</f>
        <v>0</v>
      </c>
      <c r="AG32" s="97">
        <f>17697*'в часах'!AE49/2</f>
        <v>0</v>
      </c>
      <c r="AH32" s="97">
        <f>17697*'в часах'!AF49</f>
        <v>0</v>
      </c>
      <c r="AI32" s="97">
        <f>17697*'в часах'!AG49/2</f>
        <v>0</v>
      </c>
      <c r="AJ32" s="97">
        <f>17697*'в часах'!AH49</f>
        <v>0</v>
      </c>
      <c r="AK32" s="97">
        <f>17697*'в часах'!AI49/2</f>
        <v>0</v>
      </c>
      <c r="AL32" s="97">
        <f>17697*'в часах'!AJ49</f>
        <v>0</v>
      </c>
      <c r="AM32" s="53">
        <f>Q32*'в часах'!AK49</f>
        <v>0</v>
      </c>
      <c r="AN32" s="53">
        <f>Q32*'в часах'!AL49</f>
        <v>0</v>
      </c>
      <c r="AO32" s="53">
        <f>Q32*'в часах'!AM49</f>
        <v>0</v>
      </c>
      <c r="AP32" s="53">
        <f>Q32*'в часах'!AN49</f>
        <v>39320.521874999999</v>
      </c>
      <c r="AQ32" s="73">
        <f>3450*'в часах'!AO49</f>
        <v>34500</v>
      </c>
      <c r="AR32" s="73">
        <f>17697*'в часах'!AP49</f>
        <v>0</v>
      </c>
      <c r="AS32" s="73">
        <f>17697*'в часах'!AQ49</f>
        <v>0</v>
      </c>
      <c r="AT32" s="73">
        <f>17697*'в часах'!AR49</f>
        <v>0</v>
      </c>
      <c r="AU32" s="73">
        <f>17697*'в часах'!AS49</f>
        <v>0</v>
      </c>
      <c r="AV32" s="73">
        <f>17697*'в часах'!AT49</f>
        <v>0</v>
      </c>
      <c r="AW32" s="98">
        <f t="shared" si="3"/>
        <v>128460.00937499999</v>
      </c>
      <c r="AX32" s="98">
        <f t="shared" si="4"/>
        <v>259528.41562499999</v>
      </c>
      <c r="AY32" s="99">
        <v>12</v>
      </c>
      <c r="AZ32" s="98">
        <f t="shared" si="5"/>
        <v>3114340.9874999998</v>
      </c>
      <c r="BA32" s="105"/>
    </row>
    <row r="33" spans="1:53" s="101" customFormat="1" ht="12">
      <c r="A33" s="71">
        <f t="shared" si="6"/>
        <v>17</v>
      </c>
      <c r="B33" s="72" t="str">
        <f>'в часах'!B50</f>
        <v>Арин Кенжегул</v>
      </c>
      <c r="C33" s="72" t="str">
        <f>'в часах'!C50</f>
        <v>учитель информатики</v>
      </c>
      <c r="D33" s="72" t="str">
        <f>'в часах'!D50</f>
        <v>Высшее</v>
      </c>
      <c r="E33" s="70">
        <f>'в часах'!E50</f>
        <v>14.1</v>
      </c>
      <c r="F33" s="70" t="str">
        <f>'в часах'!F50</f>
        <v>В2-3</v>
      </c>
      <c r="G33" s="70">
        <f>'в часах'!G50</f>
        <v>4.9000000000000004</v>
      </c>
      <c r="H33" s="70">
        <f>'в часах'!H50</f>
        <v>2</v>
      </c>
      <c r="I33" s="93">
        <f>'в часах'!I50</f>
        <v>173430.6</v>
      </c>
      <c r="J33" s="94">
        <f>'в часах'!J50</f>
        <v>0.5625</v>
      </c>
      <c r="K33" s="53">
        <f>I33/24*'в часах'!K50*1.3</f>
        <v>0</v>
      </c>
      <c r="L33" s="53">
        <f>I33/16*'в часах'!L50</f>
        <v>0</v>
      </c>
      <c r="M33" s="53">
        <f>I33/16*'в часах'!M50</f>
        <v>54197.0625</v>
      </c>
      <c r="N33" s="53">
        <f>I33/16*'в часах'!N50</f>
        <v>43357.65</v>
      </c>
      <c r="O33" s="53">
        <f t="shared" si="0"/>
        <v>97554.712499999994</v>
      </c>
      <c r="P33" s="95">
        <f>O33*'в часах'!O50</f>
        <v>24388.678124999999</v>
      </c>
      <c r="Q33" s="95">
        <f t="shared" si="1"/>
        <v>121943.390625</v>
      </c>
      <c r="R33" s="53">
        <f>Q33*'в часах'!P50</f>
        <v>12194.339062500001</v>
      </c>
      <c r="S33" s="53">
        <f t="shared" si="2"/>
        <v>36583.017187500001</v>
      </c>
      <c r="T33" s="53">
        <f>17697*40%/16*'в часах'!R50</f>
        <v>0</v>
      </c>
      <c r="U33" s="97">
        <f>17697*40%/2/16*'в часах'!S50</f>
        <v>0</v>
      </c>
      <c r="V33" s="97">
        <f>17697*40%/16*'в часах'!T50</f>
        <v>0</v>
      </c>
      <c r="W33" s="97">
        <f>17697*50%/2/16*'в часах'!U50</f>
        <v>0</v>
      </c>
      <c r="X33" s="97">
        <f>17697*50%/16*'в часах'!V50</f>
        <v>0</v>
      </c>
      <c r="Y33" s="97">
        <f>17697*40%/2/16*'в часах'!W50</f>
        <v>0</v>
      </c>
      <c r="Z33" s="97">
        <f>17697*40%/16*'в часах'!X50</f>
        <v>0</v>
      </c>
      <c r="AA33" s="97">
        <f>17697*50%/2/16*'в часах'!Y50</f>
        <v>0</v>
      </c>
      <c r="AB33" s="97">
        <f>17697*50%/16*'в часах'!Z50</f>
        <v>0</v>
      </c>
      <c r="AC33" s="97">
        <f>17697*40%/2/16*'в часах'!AA50</f>
        <v>0</v>
      </c>
      <c r="AD33" s="97">
        <f>17697*40%/16*'в часах'!AB50</f>
        <v>0</v>
      </c>
      <c r="AE33" s="97">
        <f>17697*50%/2/16*'в часах'!AC50</f>
        <v>0</v>
      </c>
      <c r="AF33" s="97">
        <f>17697*50%/16*'в часах'!AD50</f>
        <v>0</v>
      </c>
      <c r="AG33" s="97">
        <f>17697*'в часах'!AE50/2</f>
        <v>0</v>
      </c>
      <c r="AH33" s="97">
        <f>17697*'в часах'!AF50</f>
        <v>0</v>
      </c>
      <c r="AI33" s="97">
        <f>17697*'в часах'!AG50/2</f>
        <v>0</v>
      </c>
      <c r="AJ33" s="97">
        <f>17697*'в часах'!AH50</f>
        <v>0</v>
      </c>
      <c r="AK33" s="97">
        <f>17697*'в часах'!AI50/2</f>
        <v>0</v>
      </c>
      <c r="AL33" s="97">
        <f>17697*'в часах'!AJ50</f>
        <v>0</v>
      </c>
      <c r="AM33" s="53">
        <f>Q33*'в часах'!AK50</f>
        <v>0</v>
      </c>
      <c r="AN33" s="53">
        <f>Q33*'в часах'!AL50</f>
        <v>0</v>
      </c>
      <c r="AO33" s="53">
        <f>Q33*'в часах'!AM50</f>
        <v>0</v>
      </c>
      <c r="AP33" s="53">
        <f>Q33*'в часах'!AN50</f>
        <v>36583.017187500001</v>
      </c>
      <c r="AQ33" s="73">
        <f>3450*'в часах'!AO50</f>
        <v>0</v>
      </c>
      <c r="AR33" s="73">
        <f>17697*'в часах'!AP50</f>
        <v>0</v>
      </c>
      <c r="AS33" s="73">
        <f>17697*'в часах'!AQ50</f>
        <v>0</v>
      </c>
      <c r="AT33" s="73">
        <f>17697*'в часах'!AR50</f>
        <v>0</v>
      </c>
      <c r="AU33" s="73">
        <f>17697*'в часах'!AS50</f>
        <v>0</v>
      </c>
      <c r="AV33" s="73">
        <f>17697*'в часах'!AT50</f>
        <v>0</v>
      </c>
      <c r="AW33" s="98">
        <f t="shared" si="3"/>
        <v>85360.373437500006</v>
      </c>
      <c r="AX33" s="98">
        <f t="shared" si="4"/>
        <v>207303.76406250001</v>
      </c>
      <c r="AY33" s="99">
        <v>12</v>
      </c>
      <c r="AZ33" s="98">
        <f t="shared" si="5"/>
        <v>2487645.1687500002</v>
      </c>
      <c r="BA33" s="105"/>
    </row>
    <row r="34" spans="1:53" s="101" customFormat="1" ht="24">
      <c r="A34" s="71">
        <f t="shared" si="6"/>
        <v>18</v>
      </c>
      <c r="B34" s="72" t="str">
        <f>'в часах'!B51</f>
        <v>Жусупова Айсулуу Тэюмызовна</v>
      </c>
      <c r="C34" s="72" t="str">
        <f>'в часах'!C51</f>
        <v>учитель русского  языка и литературы</v>
      </c>
      <c r="D34" s="72" t="str">
        <f>'в часах'!D51</f>
        <v>Высшее</v>
      </c>
      <c r="E34" s="70">
        <f>'в часах'!E51</f>
        <v>5</v>
      </c>
      <c r="F34" s="70" t="str">
        <f>'в часах'!F51</f>
        <v>В2-3</v>
      </c>
      <c r="G34" s="70">
        <f>'в часах'!G51</f>
        <v>4.66</v>
      </c>
      <c r="H34" s="70">
        <f>'в часах'!H51</f>
        <v>2</v>
      </c>
      <c r="I34" s="93">
        <f>'в часах'!I51</f>
        <v>164936.04</v>
      </c>
      <c r="J34" s="94">
        <f>'в часах'!J51</f>
        <v>1.1875</v>
      </c>
      <c r="K34" s="53">
        <f>I34/24*'в часах'!K51*1.3</f>
        <v>0</v>
      </c>
      <c r="L34" s="53">
        <f>I34/16*'в часах'!L51</f>
        <v>0</v>
      </c>
      <c r="M34" s="53">
        <f>I34/16*'в часах'!M51</f>
        <v>154627.53750000001</v>
      </c>
      <c r="N34" s="53">
        <f>I34/16*'в часах'!N51</f>
        <v>41234.01</v>
      </c>
      <c r="O34" s="53">
        <f t="shared" si="0"/>
        <v>195861.54750000002</v>
      </c>
      <c r="P34" s="95">
        <f>O34*'в часах'!O51</f>
        <v>48965.386875000004</v>
      </c>
      <c r="Q34" s="95">
        <f t="shared" si="1"/>
        <v>244826.93437500001</v>
      </c>
      <c r="R34" s="53">
        <f>Q34*'в часах'!P51</f>
        <v>24482.693437500002</v>
      </c>
      <c r="S34" s="53">
        <f t="shared" si="2"/>
        <v>73448.080312499995</v>
      </c>
      <c r="T34" s="53">
        <f>17697*40%/16*'в часах'!R51</f>
        <v>0</v>
      </c>
      <c r="U34" s="97">
        <f>17697*40%/2/16*'в часах'!S51</f>
        <v>0</v>
      </c>
      <c r="V34" s="97">
        <f>17697*40%/16*'в часах'!T51</f>
        <v>0</v>
      </c>
      <c r="W34" s="97">
        <f>17697*50%/2/16*'в часах'!U51</f>
        <v>0</v>
      </c>
      <c r="X34" s="97">
        <f>17697*50%/16*'в часах'!V51</f>
        <v>0</v>
      </c>
      <c r="Y34" s="97">
        <f>17697*40%/2/16*'в часах'!W51</f>
        <v>0</v>
      </c>
      <c r="Z34" s="97">
        <f>17697*40%/16*'в часах'!X51</f>
        <v>0</v>
      </c>
      <c r="AA34" s="97">
        <f>17697*50%/2/16*'в часах'!Y51</f>
        <v>4147.734375</v>
      </c>
      <c r="AB34" s="97">
        <f>17697*50%/16*'в часах'!Z51</f>
        <v>0</v>
      </c>
      <c r="AC34" s="97">
        <f>17697*40%/2/16*'в часах'!AA51</f>
        <v>0</v>
      </c>
      <c r="AD34" s="97">
        <f>17697*40%/16*'в часах'!AB51</f>
        <v>0</v>
      </c>
      <c r="AE34" s="97">
        <f>17697*50%/2/16*'в часах'!AC51</f>
        <v>1106.0625</v>
      </c>
      <c r="AF34" s="97">
        <f>17697*50%/16*'в часах'!AD51</f>
        <v>0</v>
      </c>
      <c r="AG34" s="97">
        <f>17697*'в часах'!AE51/2</f>
        <v>0</v>
      </c>
      <c r="AH34" s="97">
        <f>17697*'в часах'!AF51</f>
        <v>0</v>
      </c>
      <c r="AI34" s="97">
        <f>17697*'в часах'!AG51/2</f>
        <v>5309.0999999999995</v>
      </c>
      <c r="AJ34" s="97">
        <f>17697*'в часах'!AH51</f>
        <v>0</v>
      </c>
      <c r="AK34" s="97">
        <f>17697*'в часах'!AI51/2</f>
        <v>0</v>
      </c>
      <c r="AL34" s="97">
        <f>17697*'в часах'!AJ51</f>
        <v>0</v>
      </c>
      <c r="AM34" s="53">
        <f>Q34*'в часах'!AK51</f>
        <v>0</v>
      </c>
      <c r="AN34" s="53">
        <f>Q34*'в часах'!AL51</f>
        <v>0</v>
      </c>
      <c r="AO34" s="53">
        <f>Q34*'в часах'!AM51</f>
        <v>0</v>
      </c>
      <c r="AP34" s="53">
        <f>Q34*'в часах'!AN51</f>
        <v>73448.080312499995</v>
      </c>
      <c r="AQ34" s="73">
        <f>3450*'в часах'!AO51</f>
        <v>0</v>
      </c>
      <c r="AR34" s="73">
        <f>17697*'в часах'!AP51</f>
        <v>0</v>
      </c>
      <c r="AS34" s="73">
        <f>17697*'в часах'!AQ51</f>
        <v>0</v>
      </c>
      <c r="AT34" s="73">
        <f>17697*'в часах'!AR51</f>
        <v>0</v>
      </c>
      <c r="AU34" s="73">
        <f>17697*'в часах'!AS51</f>
        <v>0</v>
      </c>
      <c r="AV34" s="73">
        <f>17697*'в часах'!AT51</f>
        <v>0</v>
      </c>
      <c r="AW34" s="98">
        <f t="shared" si="3"/>
        <v>181941.75093749998</v>
      </c>
      <c r="AX34" s="98">
        <f t="shared" si="4"/>
        <v>426768.68531249999</v>
      </c>
      <c r="AY34" s="99">
        <v>12</v>
      </c>
      <c r="AZ34" s="98">
        <f t="shared" si="5"/>
        <v>5121224.2237499999</v>
      </c>
      <c r="BA34" s="105"/>
    </row>
    <row r="35" spans="1:53" s="101" customFormat="1" ht="24">
      <c r="A35" s="71">
        <f t="shared" si="6"/>
        <v>19</v>
      </c>
      <c r="B35" s="72" t="str">
        <f>'в часах'!B52</f>
        <v>Абдуайтова Акмарал Балғабаевна</v>
      </c>
      <c r="C35" s="72" t="str">
        <f>'в часах'!C52</f>
        <v>учитель химии и биологии</v>
      </c>
      <c r="D35" s="72" t="str">
        <f>'в часах'!D52</f>
        <v>Высшее</v>
      </c>
      <c r="E35" s="70">
        <f>'в часах'!E52</f>
        <v>16</v>
      </c>
      <c r="F35" s="70" t="str">
        <f>'в часах'!F52</f>
        <v>В2-4</v>
      </c>
      <c r="G35" s="70">
        <f>'в часах'!G52</f>
        <v>4.59</v>
      </c>
      <c r="H35" s="70">
        <f>'в часах'!H52</f>
        <v>2</v>
      </c>
      <c r="I35" s="93">
        <f>'в часах'!I52</f>
        <v>162458.46</v>
      </c>
      <c r="J35" s="94">
        <f>'в часах'!J52</f>
        <v>0.75</v>
      </c>
      <c r="K35" s="53">
        <f>I35/24*'в часах'!K52*1.3</f>
        <v>0</v>
      </c>
      <c r="L35" s="53">
        <f>I35/16*'в часах'!L52</f>
        <v>0</v>
      </c>
      <c r="M35" s="53">
        <f>I35/16*'в часах'!M52</f>
        <v>60921.922500000001</v>
      </c>
      <c r="N35" s="53">
        <f>I35/16*'в часах'!N52</f>
        <v>60921.922500000001</v>
      </c>
      <c r="O35" s="53">
        <f t="shared" si="0"/>
        <v>121843.845</v>
      </c>
      <c r="P35" s="95">
        <f>O35*'в часах'!O52</f>
        <v>30460.96125</v>
      </c>
      <c r="Q35" s="95">
        <f t="shared" si="1"/>
        <v>152304.80624999999</v>
      </c>
      <c r="R35" s="53">
        <f>Q35*'в часах'!P52</f>
        <v>15230.480625</v>
      </c>
      <c r="S35" s="53">
        <f t="shared" si="2"/>
        <v>45691.441874999997</v>
      </c>
      <c r="T35" s="53">
        <f>17697*40%/16*'в часах'!R52</f>
        <v>0</v>
      </c>
      <c r="U35" s="97">
        <f>17697*40%/2/16*'в часах'!S52</f>
        <v>0</v>
      </c>
      <c r="V35" s="97">
        <f>17697*40%/16*'в часах'!T52</f>
        <v>0</v>
      </c>
      <c r="W35" s="97">
        <f>17697*50%/2/16*'в часах'!U52</f>
        <v>0</v>
      </c>
      <c r="X35" s="97">
        <f>17697*50%/16*'в часах'!V52</f>
        <v>0</v>
      </c>
      <c r="Y35" s="97">
        <f>17697*40%/2/16*'в часах'!W52</f>
        <v>1327.2750000000001</v>
      </c>
      <c r="Z35" s="97">
        <f>17697*40%/16*'в часах'!X52</f>
        <v>0</v>
      </c>
      <c r="AA35" s="97">
        <f>17697*50%/2/16*'в часах'!Y52</f>
        <v>0</v>
      </c>
      <c r="AB35" s="97">
        <f>17697*50%/16*'в часах'!Z52</f>
        <v>0</v>
      </c>
      <c r="AC35" s="97">
        <f>17697*40%/2/16*'в часах'!AA52</f>
        <v>1327.2750000000001</v>
      </c>
      <c r="AD35" s="97">
        <f>17697*40%/16*'в часах'!AB52</f>
        <v>0</v>
      </c>
      <c r="AE35" s="97">
        <f>17697*50%/2/16*'в часах'!AC52</f>
        <v>0</v>
      </c>
      <c r="AF35" s="97">
        <f>17697*50%/16*'в часах'!AD52</f>
        <v>0</v>
      </c>
      <c r="AG35" s="97">
        <f>17697*'в часах'!AE52/2</f>
        <v>0</v>
      </c>
      <c r="AH35" s="97">
        <f>17697*'в часах'!AF52</f>
        <v>0</v>
      </c>
      <c r="AI35" s="97">
        <f>17697*'в часах'!AG52/2</f>
        <v>0</v>
      </c>
      <c r="AJ35" s="97">
        <f>17697*'в часах'!AH52</f>
        <v>0</v>
      </c>
      <c r="AK35" s="97">
        <f>17697*'в часах'!AI52/2</f>
        <v>0</v>
      </c>
      <c r="AL35" s="97">
        <f>17697*'в часах'!AJ52</f>
        <v>0</v>
      </c>
      <c r="AM35" s="53">
        <f>Q35*'в часах'!AK52</f>
        <v>0</v>
      </c>
      <c r="AN35" s="53">
        <f>Q35*'в часах'!AL52</f>
        <v>0</v>
      </c>
      <c r="AO35" s="53">
        <f>Q35*'в часах'!AM52</f>
        <v>0</v>
      </c>
      <c r="AP35" s="53">
        <f>Q35*'в часах'!AN52</f>
        <v>0</v>
      </c>
      <c r="AQ35" s="73">
        <f>3450*'в часах'!AO52</f>
        <v>0</v>
      </c>
      <c r="AR35" s="73">
        <f>17697*'в часах'!AP52</f>
        <v>0</v>
      </c>
      <c r="AS35" s="73">
        <f>17697*'в часах'!AQ52</f>
        <v>0</v>
      </c>
      <c r="AT35" s="73">
        <f>17697*'в часах'!AR52</f>
        <v>0</v>
      </c>
      <c r="AU35" s="73">
        <f>17697*'в часах'!AS52</f>
        <v>0</v>
      </c>
      <c r="AV35" s="73">
        <f>17697*'в часах'!AT52</f>
        <v>0</v>
      </c>
      <c r="AW35" s="98">
        <f t="shared" si="3"/>
        <v>63576.472500000003</v>
      </c>
      <c r="AX35" s="98">
        <f t="shared" si="4"/>
        <v>215881.27875</v>
      </c>
      <c r="AY35" s="99">
        <v>12</v>
      </c>
      <c r="AZ35" s="98">
        <f t="shared" si="5"/>
        <v>2590575.3449999997</v>
      </c>
      <c r="BA35" s="105"/>
    </row>
    <row r="36" spans="1:53" s="101" customFormat="1" ht="24">
      <c r="A36" s="71">
        <f t="shared" si="6"/>
        <v>20</v>
      </c>
      <c r="B36" s="72" t="str">
        <f>'в часах'!B53</f>
        <v>Асханбек Бейсен</v>
      </c>
      <c r="C36" s="72" t="str">
        <f>'в часах'!C53</f>
        <v>учитель физической культуры и спорат</v>
      </c>
      <c r="D36" s="72" t="str">
        <f>'в часах'!D53</f>
        <v>Высшее</v>
      </c>
      <c r="E36" s="70">
        <f>'в часах'!E53</f>
        <v>7</v>
      </c>
      <c r="F36" s="70" t="str">
        <f>'в часах'!F53</f>
        <v>В2-3</v>
      </c>
      <c r="G36" s="70">
        <f>'в часах'!G53</f>
        <v>4.74</v>
      </c>
      <c r="H36" s="70">
        <f>'в часах'!H53</f>
        <v>2</v>
      </c>
      <c r="I36" s="93">
        <f>'в часах'!I53</f>
        <v>167767.56</v>
      </c>
      <c r="J36" s="94">
        <f>'в часах'!J53</f>
        <v>0.875</v>
      </c>
      <c r="K36" s="53">
        <f>I36/24*'в часах'!K53*1.3</f>
        <v>0</v>
      </c>
      <c r="L36" s="53">
        <f>I36/16*'в часах'!L53</f>
        <v>0</v>
      </c>
      <c r="M36" s="53">
        <f>I36/16*'в часах'!M53</f>
        <v>125825.67</v>
      </c>
      <c r="N36" s="53">
        <f>I36/16*'в часах'!N53</f>
        <v>20970.945</v>
      </c>
      <c r="O36" s="53">
        <f t="shared" si="0"/>
        <v>146796.61499999999</v>
      </c>
      <c r="P36" s="95">
        <f>O36*'в часах'!O53</f>
        <v>36699.153749999998</v>
      </c>
      <c r="Q36" s="95">
        <f t="shared" si="1"/>
        <v>183495.76874999999</v>
      </c>
      <c r="R36" s="53">
        <f>Q36*'в часах'!P53</f>
        <v>18349.576874999999</v>
      </c>
      <c r="S36" s="53">
        <f t="shared" si="2"/>
        <v>55048.730624999997</v>
      </c>
      <c r="T36" s="53">
        <f>17697*40%/16*'в часах'!R53</f>
        <v>0</v>
      </c>
      <c r="U36" s="97">
        <f>17697*40%/2/16*'в часах'!S53</f>
        <v>0</v>
      </c>
      <c r="V36" s="97">
        <f>17697*40%/16*'в часах'!T53</f>
        <v>0</v>
      </c>
      <c r="W36" s="97">
        <f>17697*50%/2/16*'в часах'!U53</f>
        <v>0</v>
      </c>
      <c r="X36" s="97">
        <f>17697*50%/16*'в часах'!V53</f>
        <v>0</v>
      </c>
      <c r="Y36" s="97">
        <f>17697*40%/2/16*'в часах'!W53</f>
        <v>0</v>
      </c>
      <c r="Z36" s="97">
        <f>17697*40%/16*'в часах'!X53</f>
        <v>0</v>
      </c>
      <c r="AA36" s="97">
        <f>17697*50%/2/16*'в часах'!Y53</f>
        <v>0</v>
      </c>
      <c r="AB36" s="97">
        <f>17697*50%/16*'в часах'!Z53</f>
        <v>0</v>
      </c>
      <c r="AC36" s="97">
        <f>17697*40%/2/16*'в часах'!AA53</f>
        <v>0</v>
      </c>
      <c r="AD36" s="97">
        <f>17697*40%/16*'в часах'!AB53</f>
        <v>0</v>
      </c>
      <c r="AE36" s="97">
        <f>17697*50%/2/16*'в часах'!AC53</f>
        <v>0</v>
      </c>
      <c r="AF36" s="97">
        <f>17697*50%/16*'в часах'!AD53</f>
        <v>0</v>
      </c>
      <c r="AG36" s="97">
        <f>17697*'в часах'!AE53/2</f>
        <v>0</v>
      </c>
      <c r="AH36" s="97">
        <f>17697*'в часах'!AF53</f>
        <v>0</v>
      </c>
      <c r="AI36" s="97">
        <f>17697*'в часах'!AG53/2</f>
        <v>0</v>
      </c>
      <c r="AJ36" s="97">
        <f>17697*'в часах'!AH53</f>
        <v>0</v>
      </c>
      <c r="AK36" s="97">
        <f>17697*'в часах'!AI53/2</f>
        <v>0</v>
      </c>
      <c r="AL36" s="97">
        <f>17697*'в часах'!AJ53</f>
        <v>0</v>
      </c>
      <c r="AM36" s="53">
        <f>Q36*'в часах'!AK53</f>
        <v>0</v>
      </c>
      <c r="AN36" s="53">
        <f>Q36*'в часах'!AL53</f>
        <v>0</v>
      </c>
      <c r="AO36" s="53">
        <f>Q36*'в часах'!AM53</f>
        <v>0</v>
      </c>
      <c r="AP36" s="53">
        <f>Q36*'в часах'!AN53</f>
        <v>55048.730624999997</v>
      </c>
      <c r="AQ36" s="73">
        <f>3450*'в часах'!AO53</f>
        <v>0</v>
      </c>
      <c r="AR36" s="73">
        <f>17697*'в часах'!AP53</f>
        <v>0</v>
      </c>
      <c r="AS36" s="73">
        <f>17697*'в часах'!AQ53</f>
        <v>17697</v>
      </c>
      <c r="AT36" s="73">
        <f>17697*'в часах'!AR53</f>
        <v>0</v>
      </c>
      <c r="AU36" s="73">
        <f>17697*'в часах'!AS53</f>
        <v>0</v>
      </c>
      <c r="AV36" s="73">
        <f>17697*'в часах'!AT53</f>
        <v>0</v>
      </c>
      <c r="AW36" s="98">
        <f t="shared" si="3"/>
        <v>146144.03812499999</v>
      </c>
      <c r="AX36" s="98">
        <f t="shared" si="4"/>
        <v>329639.80687500001</v>
      </c>
      <c r="AY36" s="99">
        <v>12</v>
      </c>
      <c r="AZ36" s="98">
        <f t="shared" si="5"/>
        <v>3955677.6825000001</v>
      </c>
      <c r="BA36" s="105"/>
    </row>
    <row r="37" spans="1:53" s="101" customFormat="1" ht="24">
      <c r="A37" s="71">
        <f t="shared" si="6"/>
        <v>21</v>
      </c>
      <c r="B37" s="72" t="str">
        <f>'в часах'!B54</f>
        <v>Тұқаш Төрехан Дотанұлы</v>
      </c>
      <c r="C37" s="72" t="str">
        <f>'в часах'!C54</f>
        <v xml:space="preserve">учитель физической культуры и спорта </v>
      </c>
      <c r="D37" s="72" t="str">
        <f>'в часах'!D54</f>
        <v>Высшее</v>
      </c>
      <c r="E37" s="70">
        <f>'в часах'!E54</f>
        <v>3.3</v>
      </c>
      <c r="F37" s="70" t="str">
        <f>'в часах'!F54</f>
        <v>В2-4</v>
      </c>
      <c r="G37" s="70">
        <f>'в часах'!G54</f>
        <v>4.2300000000000004</v>
      </c>
      <c r="H37" s="70">
        <f>'в часах'!H54</f>
        <v>2</v>
      </c>
      <c r="I37" s="93">
        <f>'в часах'!I54</f>
        <v>149716.62000000002</v>
      </c>
      <c r="J37" s="94">
        <f>'в часах'!J54</f>
        <v>0.5625</v>
      </c>
      <c r="K37" s="53">
        <f>I37/24*'в часах'!K54*1.3</f>
        <v>24328.950750000004</v>
      </c>
      <c r="L37" s="53">
        <f>I37/16*'в часах'!L54</f>
        <v>56143.732500000013</v>
      </c>
      <c r="M37" s="53">
        <f>I37/16*'в часах'!M54</f>
        <v>9357.2887500000015</v>
      </c>
      <c r="N37" s="53">
        <f>I37/16*'в часах'!N54</f>
        <v>0</v>
      </c>
      <c r="O37" s="53">
        <f t="shared" si="0"/>
        <v>89829.972000000023</v>
      </c>
      <c r="P37" s="95">
        <f>O37*'в часах'!O54</f>
        <v>22457.493000000006</v>
      </c>
      <c r="Q37" s="95">
        <f t="shared" si="1"/>
        <v>112287.46500000003</v>
      </c>
      <c r="R37" s="53">
        <f>Q37*'в часах'!P54</f>
        <v>11228.746500000003</v>
      </c>
      <c r="S37" s="53">
        <f t="shared" si="2"/>
        <v>24562.882968750004</v>
      </c>
      <c r="T37" s="53">
        <f>17697*40%/16*'в часах'!R54</f>
        <v>0</v>
      </c>
      <c r="U37" s="97">
        <f>17697*40%/2/16*'в часах'!S54</f>
        <v>0</v>
      </c>
      <c r="V37" s="97">
        <f>17697*40%/16*'в часах'!T54</f>
        <v>0</v>
      </c>
      <c r="W37" s="97">
        <f>17697*50%/2/16*'в часах'!U54</f>
        <v>0</v>
      </c>
      <c r="X37" s="97">
        <f>17697*50%/16*'в часах'!V54</f>
        <v>0</v>
      </c>
      <c r="Y37" s="97">
        <f>17697*40%/2/16*'в часах'!W54</f>
        <v>0</v>
      </c>
      <c r="Z37" s="97">
        <f>17697*40%/16*'в часах'!X54</f>
        <v>0</v>
      </c>
      <c r="AA37" s="97">
        <f>17697*50%/2/16*'в часах'!Y54</f>
        <v>0</v>
      </c>
      <c r="AB37" s="97">
        <f>17697*50%/16*'в часах'!Z54</f>
        <v>0</v>
      </c>
      <c r="AC37" s="97">
        <f>17697*40%/2/16*'в часах'!AA54</f>
        <v>0</v>
      </c>
      <c r="AD37" s="97">
        <f>17697*40%/16*'в часах'!AB54</f>
        <v>0</v>
      </c>
      <c r="AE37" s="97">
        <f>17697*50%/2/16*'в часах'!AC54</f>
        <v>0</v>
      </c>
      <c r="AF37" s="97">
        <f>17697*50%/16*'в часах'!AD54</f>
        <v>0</v>
      </c>
      <c r="AG37" s="97">
        <f>17697*'в часах'!AE54/2</f>
        <v>0</v>
      </c>
      <c r="AH37" s="97">
        <f>17697*'в часах'!AF54</f>
        <v>0</v>
      </c>
      <c r="AI37" s="97">
        <f>17697*'в часах'!AG54/2</f>
        <v>0</v>
      </c>
      <c r="AJ37" s="97">
        <f>17697*'в часах'!AH54</f>
        <v>0</v>
      </c>
      <c r="AK37" s="97">
        <f>17697*'в часах'!AI54/2</f>
        <v>0</v>
      </c>
      <c r="AL37" s="97">
        <f>17697*'в часах'!AJ54</f>
        <v>0</v>
      </c>
      <c r="AM37" s="53">
        <f>Q37*'в часах'!AK54</f>
        <v>0</v>
      </c>
      <c r="AN37" s="53">
        <f>Q37*'в часах'!AL54</f>
        <v>0</v>
      </c>
      <c r="AO37" s="53">
        <f>Q37*'в часах'!AM54</f>
        <v>0</v>
      </c>
      <c r="AP37" s="53">
        <f>Q37*'в часах'!AN54</f>
        <v>0</v>
      </c>
      <c r="AQ37" s="73">
        <f>3450*'в часах'!AO54</f>
        <v>0</v>
      </c>
      <c r="AR37" s="73">
        <f>17697*'в часах'!AP54</f>
        <v>0</v>
      </c>
      <c r="AS37" s="73">
        <f>17697*'в часах'!AQ54</f>
        <v>17697</v>
      </c>
      <c r="AT37" s="73">
        <f>17697*'в часах'!AR54</f>
        <v>0</v>
      </c>
      <c r="AU37" s="73">
        <f>17697*'в часах'!AS54</f>
        <v>0</v>
      </c>
      <c r="AV37" s="73">
        <f>17697*'в часах'!AT54</f>
        <v>0</v>
      </c>
      <c r="AW37" s="98">
        <f t="shared" si="3"/>
        <v>53488.629468750005</v>
      </c>
      <c r="AX37" s="98">
        <f t="shared" si="4"/>
        <v>165776.09446875003</v>
      </c>
      <c r="AY37" s="99">
        <v>12</v>
      </c>
      <c r="AZ37" s="98">
        <f t="shared" si="5"/>
        <v>1989313.1336250002</v>
      </c>
      <c r="BA37" s="105"/>
    </row>
    <row r="38" spans="1:53" s="101" customFormat="1" ht="24">
      <c r="A38" s="71">
        <f t="shared" si="6"/>
        <v>22</v>
      </c>
      <c r="B38" s="72" t="str">
        <f>'в часах'!B55</f>
        <v>Мизанхан Гульсихан</v>
      </c>
      <c r="C38" s="72" t="str">
        <f>'в часах'!C55</f>
        <v>художественный труд,графика и проектирование</v>
      </c>
      <c r="D38" s="72" t="str">
        <f>'в часах'!D55</f>
        <v>Высшее</v>
      </c>
      <c r="E38" s="70">
        <f>'в часах'!E55</f>
        <v>9</v>
      </c>
      <c r="F38" s="70" t="str">
        <f>'в часах'!F55</f>
        <v>В2-4</v>
      </c>
      <c r="G38" s="70">
        <f>'в часах'!G55</f>
        <v>4.33</v>
      </c>
      <c r="H38" s="70">
        <f>'в часах'!H55</f>
        <v>2</v>
      </c>
      <c r="I38" s="93">
        <f>'в часах'!I55</f>
        <v>153256.01999999999</v>
      </c>
      <c r="J38" s="94">
        <f>'в часах'!J55</f>
        <v>0.4375</v>
      </c>
      <c r="K38" s="53">
        <f>I38/24*'в часах'!K55*1.3</f>
        <v>0</v>
      </c>
      <c r="L38" s="53">
        <f>I38/16*'в часах'!L55</f>
        <v>0</v>
      </c>
      <c r="M38" s="53">
        <f>I38/16*'в часах'!M55</f>
        <v>67049.508749999994</v>
      </c>
      <c r="N38" s="53">
        <f>I38/16*'в часах'!N55</f>
        <v>0</v>
      </c>
      <c r="O38" s="53">
        <f t="shared" si="0"/>
        <v>67049.508749999994</v>
      </c>
      <c r="P38" s="95">
        <f>O38*'в часах'!O55</f>
        <v>16762.377187499998</v>
      </c>
      <c r="Q38" s="95">
        <f t="shared" si="1"/>
        <v>83811.885937499988</v>
      </c>
      <c r="R38" s="53">
        <f>Q38*'в часах'!P55</f>
        <v>8381.1885937499992</v>
      </c>
      <c r="S38" s="53">
        <f t="shared" si="2"/>
        <v>25143.565781249996</v>
      </c>
      <c r="T38" s="53">
        <f>17697*40%/16*'в часах'!R55</f>
        <v>0</v>
      </c>
      <c r="U38" s="97">
        <f>17697*40%/2/16*'в часах'!S55</f>
        <v>0</v>
      </c>
      <c r="V38" s="97">
        <f>17697*40%/16*'в часах'!T55</f>
        <v>0</v>
      </c>
      <c r="W38" s="97">
        <f>17697*50%/2/16*'в часах'!U55</f>
        <v>0</v>
      </c>
      <c r="X38" s="97">
        <f>17697*50%/16*'в часах'!V55</f>
        <v>0</v>
      </c>
      <c r="Y38" s="97">
        <f>17697*40%/2/16*'в часах'!W55</f>
        <v>0</v>
      </c>
      <c r="Z38" s="97">
        <f>17697*40%/16*'в часах'!X55</f>
        <v>0</v>
      </c>
      <c r="AA38" s="97">
        <f>17697*50%/2/16*'в часах'!Y55</f>
        <v>0</v>
      </c>
      <c r="AB38" s="97">
        <f>17697*50%/16*'в часах'!Z55</f>
        <v>0</v>
      </c>
      <c r="AC38" s="97">
        <f>17697*40%/2/16*'в часах'!AA55</f>
        <v>0</v>
      </c>
      <c r="AD38" s="97">
        <f>17697*40%/16*'в часах'!AB55</f>
        <v>0</v>
      </c>
      <c r="AE38" s="97">
        <f>17697*50%/2/16*'в часах'!AC55</f>
        <v>0</v>
      </c>
      <c r="AF38" s="97">
        <f>17697*50%/16*'в часах'!AD55</f>
        <v>0</v>
      </c>
      <c r="AG38" s="97">
        <f>17697*'в часах'!AE55/2</f>
        <v>0</v>
      </c>
      <c r="AH38" s="97">
        <f>17697*'в часах'!AF55</f>
        <v>0</v>
      </c>
      <c r="AI38" s="97">
        <f>17697*'в часах'!AG55/2</f>
        <v>0</v>
      </c>
      <c r="AJ38" s="97">
        <f>17697*'в часах'!AH55</f>
        <v>0</v>
      </c>
      <c r="AK38" s="97">
        <f>17697*'в часах'!AI55/2</f>
        <v>0</v>
      </c>
      <c r="AL38" s="97">
        <f>17697*'в часах'!AJ55</f>
        <v>0</v>
      </c>
      <c r="AM38" s="53">
        <f>Q38*'в часах'!AK55</f>
        <v>0</v>
      </c>
      <c r="AN38" s="53">
        <f>Q38*'в часах'!AL55</f>
        <v>0</v>
      </c>
      <c r="AO38" s="53">
        <f>Q38*'в часах'!AM55</f>
        <v>0</v>
      </c>
      <c r="AP38" s="53">
        <f>Q38*'в часах'!AN55</f>
        <v>0</v>
      </c>
      <c r="AQ38" s="73">
        <f>3450*'в часах'!AO55</f>
        <v>0</v>
      </c>
      <c r="AR38" s="73">
        <f>17697*'в часах'!AP55</f>
        <v>0</v>
      </c>
      <c r="AS38" s="73">
        <f>17697*'в часах'!AQ55</f>
        <v>0</v>
      </c>
      <c r="AT38" s="73">
        <f>17697*'в часах'!AR55</f>
        <v>0</v>
      </c>
      <c r="AU38" s="73">
        <f>17697*'в часах'!AS55</f>
        <v>0</v>
      </c>
      <c r="AV38" s="73">
        <f>17697*'в часах'!AT55</f>
        <v>0</v>
      </c>
      <c r="AW38" s="98">
        <f t="shared" si="3"/>
        <v>33524.754374999997</v>
      </c>
      <c r="AX38" s="98">
        <f t="shared" si="4"/>
        <v>117336.64031249998</v>
      </c>
      <c r="AY38" s="99">
        <v>12</v>
      </c>
      <c r="AZ38" s="98">
        <f t="shared" si="5"/>
        <v>1408039.6837499999</v>
      </c>
      <c r="BA38" s="105"/>
    </row>
    <row r="39" spans="1:53" s="101" customFormat="1" ht="12">
      <c r="A39" s="71">
        <f t="shared" si="6"/>
        <v>23</v>
      </c>
      <c r="B39" s="72" t="str">
        <f>'в часах'!B56</f>
        <v>Тұкаш Ғалия Қанатқызы</v>
      </c>
      <c r="C39" s="72" t="str">
        <f>'в часах'!C56</f>
        <v>учитель математики</v>
      </c>
      <c r="D39" s="72" t="str">
        <f>'в часах'!D56</f>
        <v>Высшее</v>
      </c>
      <c r="E39" s="70">
        <f>'в часах'!E56</f>
        <v>2</v>
      </c>
      <c r="F39" s="70" t="str">
        <f>'в часах'!F56</f>
        <v>В2-4</v>
      </c>
      <c r="G39" s="70">
        <f>'в часах'!G56</f>
        <v>4.1900000000000004</v>
      </c>
      <c r="H39" s="70">
        <f>'в часах'!H56</f>
        <v>2</v>
      </c>
      <c r="I39" s="93">
        <f>'в часах'!I56</f>
        <v>148300.86000000002</v>
      </c>
      <c r="J39" s="94">
        <f>'в часах'!J56</f>
        <v>1.25</v>
      </c>
      <c r="K39" s="53">
        <f>I39/24*'в часах'!K56*1.3</f>
        <v>0</v>
      </c>
      <c r="L39" s="53">
        <f>I39/16*'в часах'!L56</f>
        <v>0</v>
      </c>
      <c r="M39" s="53">
        <f>I39/16*'в часах'!M56</f>
        <v>185376.07500000001</v>
      </c>
      <c r="N39" s="53">
        <f>I39/16*'в часах'!N56</f>
        <v>0</v>
      </c>
      <c r="O39" s="53">
        <f t="shared" si="0"/>
        <v>185376.07500000001</v>
      </c>
      <c r="P39" s="95">
        <f>O39*'в часах'!O56</f>
        <v>46344.018750000003</v>
      </c>
      <c r="Q39" s="95">
        <f t="shared" si="1"/>
        <v>231720.09375</v>
      </c>
      <c r="R39" s="53">
        <f>Q39*'в часах'!P56</f>
        <v>23172.009375000001</v>
      </c>
      <c r="S39" s="53">
        <f t="shared" si="2"/>
        <v>69516.028124999997</v>
      </c>
      <c r="T39" s="53">
        <f>17697*40%/16*'в часах'!R56</f>
        <v>0</v>
      </c>
      <c r="U39" s="97">
        <f>17697*40%/2/16*'в часах'!S56</f>
        <v>0</v>
      </c>
      <c r="V39" s="97">
        <f>17697*40%/16*'в часах'!T56</f>
        <v>0</v>
      </c>
      <c r="W39" s="97">
        <f>17697*50%/2/16*'в часах'!U56</f>
        <v>0</v>
      </c>
      <c r="X39" s="97">
        <f>17697*50%/16*'в часах'!V56</f>
        <v>0</v>
      </c>
      <c r="Y39" s="97">
        <f>17697*40%/2/16*'в часах'!W56</f>
        <v>4424.25</v>
      </c>
      <c r="Z39" s="97">
        <f>17697*40%/16*'в часах'!X56</f>
        <v>0</v>
      </c>
      <c r="AA39" s="97">
        <f>17697*50%/2/16*'в часах'!Y56</f>
        <v>0</v>
      </c>
      <c r="AB39" s="97">
        <f>17697*50%/16*'в часах'!Z56</f>
        <v>0</v>
      </c>
      <c r="AC39" s="97">
        <f>17697*40%/2/16*'в часах'!AA56</f>
        <v>0</v>
      </c>
      <c r="AD39" s="97">
        <f>17697*40%/16*'в часах'!AB56</f>
        <v>0</v>
      </c>
      <c r="AE39" s="97">
        <f>17697*50%/2/16*'в часах'!AC56</f>
        <v>0</v>
      </c>
      <c r="AF39" s="97">
        <f>17697*50%/16*'в часах'!AD56</f>
        <v>0</v>
      </c>
      <c r="AG39" s="97">
        <f>17697*'в часах'!AE56/2</f>
        <v>0</v>
      </c>
      <c r="AH39" s="97">
        <f>17697*'в часах'!AF56</f>
        <v>0</v>
      </c>
      <c r="AI39" s="97">
        <f>17697*'в часах'!AG56/2</f>
        <v>5309.0999999999995</v>
      </c>
      <c r="AJ39" s="97">
        <f>17697*'в часах'!AH56</f>
        <v>0</v>
      </c>
      <c r="AK39" s="97">
        <f>17697*'в часах'!AI56/2</f>
        <v>0</v>
      </c>
      <c r="AL39" s="97">
        <f>17697*'в часах'!AJ56</f>
        <v>0</v>
      </c>
      <c r="AM39" s="53">
        <f>Q39*'в часах'!AK56</f>
        <v>0</v>
      </c>
      <c r="AN39" s="53">
        <f>Q39*'в часах'!AL56</f>
        <v>0</v>
      </c>
      <c r="AO39" s="53">
        <f>Q39*'в часах'!AM56</f>
        <v>0</v>
      </c>
      <c r="AP39" s="53">
        <f>Q39*'в часах'!AN56</f>
        <v>0</v>
      </c>
      <c r="AQ39" s="73">
        <f>3450*'в часах'!AO56</f>
        <v>0</v>
      </c>
      <c r="AR39" s="73">
        <f>17697*'в часах'!AP56</f>
        <v>0</v>
      </c>
      <c r="AS39" s="73">
        <f>17697*'в часах'!AQ56</f>
        <v>0</v>
      </c>
      <c r="AT39" s="73">
        <f>17697*'в часах'!AR56</f>
        <v>0</v>
      </c>
      <c r="AU39" s="73">
        <f>17697*'в часах'!AS56</f>
        <v>0</v>
      </c>
      <c r="AV39" s="73">
        <f>17697*'в часах'!AT56</f>
        <v>0</v>
      </c>
      <c r="AW39" s="98">
        <f t="shared" si="3"/>
        <v>102421.38750000001</v>
      </c>
      <c r="AX39" s="98">
        <f t="shared" si="4"/>
        <v>334141.48125000001</v>
      </c>
      <c r="AY39" s="99">
        <v>12</v>
      </c>
      <c r="AZ39" s="98">
        <f t="shared" si="5"/>
        <v>4009697.7750000004</v>
      </c>
      <c r="BA39" s="105"/>
    </row>
    <row r="40" spans="1:53" s="101" customFormat="1" ht="12">
      <c r="A40" s="71">
        <f t="shared" si="6"/>
        <v>24</v>
      </c>
      <c r="B40" s="72" t="str">
        <f>'в часах'!B57</f>
        <v>Хинаят Кумискуль</v>
      </c>
      <c r="C40" s="72" t="str">
        <f>'в часах'!C57</f>
        <v xml:space="preserve">учитель Каз.яз и лит  </v>
      </c>
      <c r="D40" s="72" t="str">
        <f>'в часах'!D57</f>
        <v>Ср.спец</v>
      </c>
      <c r="E40" s="70">
        <f>'в часах'!E57</f>
        <v>14</v>
      </c>
      <c r="F40" s="70" t="str">
        <f>'в часах'!F57</f>
        <v>В4-3</v>
      </c>
      <c r="G40" s="70">
        <f>'в часах'!G57</f>
        <v>4.09</v>
      </c>
      <c r="H40" s="70">
        <f>'в часах'!H57</f>
        <v>2</v>
      </c>
      <c r="I40" s="93">
        <f>'в часах'!I57</f>
        <v>144761.46</v>
      </c>
      <c r="J40" s="94">
        <f>'в часах'!J57</f>
        <v>1</v>
      </c>
      <c r="K40" s="53">
        <f>I40/24*'в часах'!K57*1.3</f>
        <v>0</v>
      </c>
      <c r="L40" s="53">
        <f>I40/16*'в часах'!L57</f>
        <v>0</v>
      </c>
      <c r="M40" s="53">
        <f>I40/16*'в часах'!M57</f>
        <v>108571.095</v>
      </c>
      <c r="N40" s="53">
        <f>I40/16*'в часах'!N57</f>
        <v>36190.364999999998</v>
      </c>
      <c r="O40" s="53">
        <f t="shared" si="0"/>
        <v>144761.46</v>
      </c>
      <c r="P40" s="95">
        <f>O40*'в часах'!O57</f>
        <v>36190.364999999998</v>
      </c>
      <c r="Q40" s="95">
        <f t="shared" si="1"/>
        <v>180951.82499999998</v>
      </c>
      <c r="R40" s="53">
        <f>Q40*'в часах'!P57</f>
        <v>18095.182499999999</v>
      </c>
      <c r="S40" s="53">
        <f t="shared" si="2"/>
        <v>54285.547499999993</v>
      </c>
      <c r="T40" s="53">
        <f>17697*40%/16*'в часах'!R57</f>
        <v>0</v>
      </c>
      <c r="U40" s="97">
        <f>17697*40%/2/16*'в часах'!S57</f>
        <v>0</v>
      </c>
      <c r="V40" s="97">
        <f>17697*40%/16*'в часах'!T57</f>
        <v>0</v>
      </c>
      <c r="W40" s="97">
        <f>17697*50%/2/16*'в часах'!U57</f>
        <v>0</v>
      </c>
      <c r="X40" s="97">
        <f>17697*50%/16*'в часах'!V57</f>
        <v>0</v>
      </c>
      <c r="Y40" s="97">
        <f>17697*40%/2/16*'в часах'!W57</f>
        <v>0</v>
      </c>
      <c r="Z40" s="97">
        <f>17697*40%/16*'в часах'!X57</f>
        <v>0</v>
      </c>
      <c r="AA40" s="97">
        <f>17697*50%/2/16*'в часах'!Y57</f>
        <v>3318.1875</v>
      </c>
      <c r="AB40" s="97">
        <f>17697*50%/16*'в часах'!Z57</f>
        <v>0</v>
      </c>
      <c r="AC40" s="97">
        <f>17697*40%/2/16*'в часах'!AA57</f>
        <v>0</v>
      </c>
      <c r="AD40" s="97">
        <f>17697*40%/16*'в часах'!AB57</f>
        <v>0</v>
      </c>
      <c r="AE40" s="97">
        <f>17697*50%/2/16*'в часах'!AC57</f>
        <v>829.546875</v>
      </c>
      <c r="AF40" s="97">
        <f>17697*50%/16*'в часах'!AD57</f>
        <v>0</v>
      </c>
      <c r="AG40" s="97">
        <f>17697*'в часах'!AE57/2</f>
        <v>0</v>
      </c>
      <c r="AH40" s="97">
        <f>17697*'в часах'!AF57</f>
        <v>0</v>
      </c>
      <c r="AI40" s="97">
        <f>17697*'в часах'!AG57/2</f>
        <v>0</v>
      </c>
      <c r="AJ40" s="97">
        <f>17697*'в часах'!AH57</f>
        <v>0</v>
      </c>
      <c r="AK40" s="97">
        <f>17697*'в часах'!AI57/2</f>
        <v>0</v>
      </c>
      <c r="AL40" s="97">
        <f>17697*'в часах'!AJ57</f>
        <v>0</v>
      </c>
      <c r="AM40" s="53">
        <f>Q40*'в часах'!AK57</f>
        <v>0</v>
      </c>
      <c r="AN40" s="53">
        <f>Q40*'в часах'!AL57</f>
        <v>0</v>
      </c>
      <c r="AO40" s="53">
        <f>Q40*'в часах'!AM57</f>
        <v>0</v>
      </c>
      <c r="AP40" s="53">
        <f>Q40*'в часах'!AN57</f>
        <v>54285.547499999993</v>
      </c>
      <c r="AQ40" s="73">
        <f>3450*'в часах'!AO57</f>
        <v>0</v>
      </c>
      <c r="AR40" s="73">
        <f>17697*'в часах'!AP57</f>
        <v>0</v>
      </c>
      <c r="AS40" s="73">
        <f>17697*'в часах'!AQ57</f>
        <v>0</v>
      </c>
      <c r="AT40" s="73">
        <f>17697*'в часах'!AR57</f>
        <v>0</v>
      </c>
      <c r="AU40" s="73">
        <f>17697*'в часах'!AS57</f>
        <v>0</v>
      </c>
      <c r="AV40" s="73">
        <f>17697*'в часах'!AT57</f>
        <v>0</v>
      </c>
      <c r="AW40" s="98">
        <f t="shared" si="3"/>
        <v>130814.011875</v>
      </c>
      <c r="AX40" s="98">
        <f t="shared" si="4"/>
        <v>311765.83687499998</v>
      </c>
      <c r="AY40" s="99">
        <v>12</v>
      </c>
      <c r="AZ40" s="98">
        <f t="shared" si="5"/>
        <v>3741190.0424999995</v>
      </c>
      <c r="BA40" s="105"/>
    </row>
    <row r="41" spans="1:53" s="101" customFormat="1" ht="24">
      <c r="A41" s="71">
        <f t="shared" si="6"/>
        <v>25</v>
      </c>
      <c r="B41" s="72" t="str">
        <f>'в часах'!B58</f>
        <v>Алдабергенова Дина Сериковна</v>
      </c>
      <c r="C41" s="72" t="str">
        <f>'в часах'!C58</f>
        <v>учитель начальных классов</v>
      </c>
      <c r="D41" s="72" t="str">
        <f>'в часах'!D58</f>
        <v>Ср.спец</v>
      </c>
      <c r="E41" s="70">
        <f>'в часах'!E58</f>
        <v>12.4</v>
      </c>
      <c r="F41" s="70" t="str">
        <f>'в часах'!F58</f>
        <v>В4-3</v>
      </c>
      <c r="G41" s="70">
        <f>'в часах'!G58</f>
        <v>4.03</v>
      </c>
      <c r="H41" s="70">
        <f>'в часах'!H58</f>
        <v>2</v>
      </c>
      <c r="I41" s="93">
        <f>'в часах'!I58</f>
        <v>142637.82</v>
      </c>
      <c r="J41" s="94">
        <f>'в часах'!J58</f>
        <v>1.125</v>
      </c>
      <c r="K41" s="53">
        <f>I41/24*'в часах'!K58*1.3</f>
        <v>0</v>
      </c>
      <c r="L41" s="53">
        <f>I41/16*'в часах'!L58</f>
        <v>160467.54750000002</v>
      </c>
      <c r="M41" s="53">
        <f>I41/16*'в часах'!M58</f>
        <v>0</v>
      </c>
      <c r="N41" s="53">
        <f>I41/16*'в часах'!N58</f>
        <v>0</v>
      </c>
      <c r="O41" s="53">
        <f t="shared" si="0"/>
        <v>160467.54750000002</v>
      </c>
      <c r="P41" s="95">
        <f>O41*'в часах'!O58</f>
        <v>40116.886875000004</v>
      </c>
      <c r="Q41" s="95">
        <f t="shared" si="1"/>
        <v>200584.43437500001</v>
      </c>
      <c r="R41" s="53">
        <f>Q41*'в часах'!P58</f>
        <v>20058.443437500002</v>
      </c>
      <c r="S41" s="53">
        <f t="shared" si="2"/>
        <v>60175.330312500002</v>
      </c>
      <c r="T41" s="53">
        <f>17697*40%/16*'в часах'!R58</f>
        <v>0</v>
      </c>
      <c r="U41" s="97">
        <f>17697*40%/2/16*'в часах'!S58</f>
        <v>2212.125</v>
      </c>
      <c r="V41" s="97">
        <f>17697*40%/16*'в часах'!T58</f>
        <v>0</v>
      </c>
      <c r="W41" s="97">
        <f>17697*50%/2/16*'в часах'!U58</f>
        <v>0</v>
      </c>
      <c r="X41" s="97">
        <f>17697*50%/16*'в часах'!V58</f>
        <v>0</v>
      </c>
      <c r="Y41" s="97">
        <f>17697*40%/2/16*'в часах'!W58</f>
        <v>0</v>
      </c>
      <c r="Z41" s="97">
        <f>17697*40%/16*'в часах'!X58</f>
        <v>0</v>
      </c>
      <c r="AA41" s="97">
        <f>17697*50%/2/16*'в часах'!Y58</f>
        <v>0</v>
      </c>
      <c r="AB41" s="97">
        <f>17697*50%/16*'в часах'!Z58</f>
        <v>0</v>
      </c>
      <c r="AC41" s="97">
        <f>17697*40%/2/16*'в часах'!AA58</f>
        <v>0</v>
      </c>
      <c r="AD41" s="97">
        <f>17697*40%/16*'в часах'!AB58</f>
        <v>0</v>
      </c>
      <c r="AE41" s="97">
        <f>17697*50%/2/16*'в часах'!AC58</f>
        <v>0</v>
      </c>
      <c r="AF41" s="97">
        <f>17697*50%/16*'в часах'!AD58</f>
        <v>0</v>
      </c>
      <c r="AG41" s="97">
        <f>17697*'в часах'!AE58/2</f>
        <v>4424.25</v>
      </c>
      <c r="AH41" s="97">
        <f>17697*'в часах'!AF58</f>
        <v>0</v>
      </c>
      <c r="AI41" s="97">
        <f>17697*'в часах'!AG58/2</f>
        <v>0</v>
      </c>
      <c r="AJ41" s="97">
        <f>17697*'в часах'!AH58</f>
        <v>0</v>
      </c>
      <c r="AK41" s="97">
        <f>17697*'в часах'!AI58/2</f>
        <v>0</v>
      </c>
      <c r="AL41" s="97">
        <f>17697*'в часах'!AJ58</f>
        <v>0</v>
      </c>
      <c r="AM41" s="53">
        <f>Q41*'в часах'!AK58</f>
        <v>0</v>
      </c>
      <c r="AN41" s="53">
        <f>Q41*'в часах'!AL58</f>
        <v>0</v>
      </c>
      <c r="AO41" s="53">
        <f>Q41*'в часах'!AM58</f>
        <v>0</v>
      </c>
      <c r="AP41" s="53">
        <f>Q41*'в часах'!AN58</f>
        <v>60175.330312500002</v>
      </c>
      <c r="AQ41" s="73">
        <f>3450*'в часах'!AO58</f>
        <v>0</v>
      </c>
      <c r="AR41" s="73">
        <f>17697*'в часах'!AP58</f>
        <v>0</v>
      </c>
      <c r="AS41" s="73">
        <f>17697*'в часах'!AQ58</f>
        <v>0</v>
      </c>
      <c r="AT41" s="73">
        <f>17697*'в часах'!AR58</f>
        <v>0</v>
      </c>
      <c r="AU41" s="73">
        <f>17697*'в часах'!AS58</f>
        <v>3539.4</v>
      </c>
      <c r="AV41" s="73">
        <f>17697*'в часах'!AT58</f>
        <v>0</v>
      </c>
      <c r="AW41" s="98">
        <f t="shared" si="3"/>
        <v>150584.8790625</v>
      </c>
      <c r="AX41" s="98">
        <f t="shared" si="4"/>
        <v>351169.31343750004</v>
      </c>
      <c r="AY41" s="99">
        <v>12</v>
      </c>
      <c r="AZ41" s="98">
        <f t="shared" si="5"/>
        <v>4214031.7612500004</v>
      </c>
      <c r="BA41" s="105"/>
    </row>
    <row r="42" spans="1:53" s="101" customFormat="1" ht="12">
      <c r="A42" s="76"/>
      <c r="B42" s="77"/>
      <c r="C42" s="77"/>
      <c r="D42" s="77"/>
      <c r="E42" s="78"/>
      <c r="F42" s="78"/>
      <c r="G42" s="78"/>
      <c r="H42" s="78"/>
      <c r="I42" s="78"/>
      <c r="J42" s="106">
        <f t="shared" ref="J42:AX42" si="7">SUM(J17:J41)</f>
        <v>20.125</v>
      </c>
      <c r="K42" s="106">
        <f t="shared" si="7"/>
        <v>24328.950750000004</v>
      </c>
      <c r="L42" s="106">
        <f t="shared" si="7"/>
        <v>1016692.65</v>
      </c>
      <c r="M42" s="106">
        <f t="shared" si="7"/>
        <v>1624208.5387500001</v>
      </c>
      <c r="N42" s="106">
        <f t="shared" si="7"/>
        <v>753516.13874999993</v>
      </c>
      <c r="O42" s="106">
        <f t="shared" si="7"/>
        <v>3418746.2782500009</v>
      </c>
      <c r="P42" s="106">
        <f t="shared" si="7"/>
        <v>844532.91581250017</v>
      </c>
      <c r="Q42" s="106">
        <f t="shared" si="7"/>
        <v>4263279.1940624993</v>
      </c>
      <c r="R42" s="106">
        <f t="shared" si="7"/>
        <v>422266.45790625009</v>
      </c>
      <c r="S42" s="106">
        <f t="shared" si="7"/>
        <v>1272906.4978125</v>
      </c>
      <c r="T42" s="106">
        <f t="shared" si="7"/>
        <v>0</v>
      </c>
      <c r="U42" s="106">
        <f t="shared" si="7"/>
        <v>8848.5</v>
      </c>
      <c r="V42" s="106">
        <f t="shared" si="7"/>
        <v>0</v>
      </c>
      <c r="W42" s="106">
        <f t="shared" si="7"/>
        <v>1659.09375</v>
      </c>
      <c r="X42" s="106">
        <f t="shared" si="7"/>
        <v>0</v>
      </c>
      <c r="Y42" s="106">
        <f t="shared" si="7"/>
        <v>12609.112499999999</v>
      </c>
      <c r="Z42" s="106">
        <f t="shared" si="7"/>
        <v>0</v>
      </c>
      <c r="AA42" s="106">
        <f t="shared" si="7"/>
        <v>11060.625</v>
      </c>
      <c r="AB42" s="106">
        <f t="shared" si="7"/>
        <v>0</v>
      </c>
      <c r="AC42" s="106">
        <f t="shared" si="7"/>
        <v>6636.375</v>
      </c>
      <c r="AD42" s="106">
        <f t="shared" si="7"/>
        <v>0</v>
      </c>
      <c r="AE42" s="106">
        <f t="shared" si="7"/>
        <v>2765.15625</v>
      </c>
      <c r="AF42" s="106">
        <f t="shared" si="7"/>
        <v>0</v>
      </c>
      <c r="AG42" s="106">
        <f t="shared" si="7"/>
        <v>17697</v>
      </c>
      <c r="AH42" s="106">
        <f t="shared" si="7"/>
        <v>0</v>
      </c>
      <c r="AI42" s="106">
        <f t="shared" si="7"/>
        <v>26545.499999999996</v>
      </c>
      <c r="AJ42" s="106">
        <f t="shared" si="7"/>
        <v>0</v>
      </c>
      <c r="AK42" s="106">
        <f t="shared" si="7"/>
        <v>10618.199999999999</v>
      </c>
      <c r="AL42" s="106">
        <f t="shared" si="7"/>
        <v>0</v>
      </c>
      <c r="AM42" s="106">
        <f t="shared" si="7"/>
        <v>0</v>
      </c>
      <c r="AN42" s="106">
        <f t="shared" si="7"/>
        <v>0</v>
      </c>
      <c r="AO42" s="106">
        <f t="shared" si="7"/>
        <v>835738.05984375009</v>
      </c>
      <c r="AP42" s="106">
        <f t="shared" si="7"/>
        <v>353104.92281250004</v>
      </c>
      <c r="AQ42" s="106">
        <f t="shared" si="7"/>
        <v>34500</v>
      </c>
      <c r="AR42" s="106">
        <f t="shared" si="7"/>
        <v>0</v>
      </c>
      <c r="AS42" s="106">
        <f t="shared" si="7"/>
        <v>35394</v>
      </c>
      <c r="AT42" s="106">
        <f t="shared" si="7"/>
        <v>0</v>
      </c>
      <c r="AU42" s="106">
        <f t="shared" si="7"/>
        <v>10618.2</v>
      </c>
      <c r="AV42" s="106">
        <f t="shared" si="7"/>
        <v>0</v>
      </c>
      <c r="AW42" s="106">
        <f t="shared" si="7"/>
        <v>3062967.7008750006</v>
      </c>
      <c r="AX42" s="106">
        <f t="shared" si="7"/>
        <v>7326246.8949375004</v>
      </c>
      <c r="AY42" s="106"/>
      <c r="AZ42" s="106">
        <f>SUM(AZ17:AZ41)</f>
        <v>87914962.739250034</v>
      </c>
      <c r="BA42" s="104"/>
    </row>
    <row r="43" spans="1:53" s="74" customFormat="1">
      <c r="A43" s="79"/>
      <c r="B43" s="80"/>
      <c r="C43" s="75"/>
      <c r="D43" s="81"/>
      <c r="E43" s="81"/>
      <c r="F43" s="81"/>
      <c r="G43" s="81"/>
      <c r="H43" s="81"/>
      <c r="I43" s="81"/>
      <c r="J43" s="81"/>
      <c r="K43" s="82"/>
      <c r="L43" s="82"/>
      <c r="M43" s="82"/>
      <c r="N43" s="80"/>
      <c r="O43" s="80"/>
      <c r="P43" s="80"/>
      <c r="Q43" s="80"/>
      <c r="R43" s="81"/>
      <c r="S43" s="81"/>
      <c r="T43" s="81"/>
      <c r="U43" s="81"/>
      <c r="V43" s="81"/>
      <c r="W43" s="81"/>
      <c r="X43" s="75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79"/>
      <c r="AX43" s="79"/>
    </row>
    <row r="44" spans="1:53" s="74" customFormat="1" ht="25.5" customHeight="1">
      <c r="A44" s="83"/>
      <c r="B44" s="83"/>
      <c r="D44" s="84" t="s">
        <v>56</v>
      </c>
      <c r="E44" s="85"/>
      <c r="G44" s="208" t="s">
        <v>57</v>
      </c>
      <c r="H44" s="208"/>
      <c r="I44" s="86"/>
      <c r="J44" s="85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</row>
    <row r="45" spans="1:53" s="74" customFormat="1" ht="15">
      <c r="A45" s="83"/>
      <c r="B45" s="83"/>
      <c r="D45" s="84"/>
      <c r="E45" s="87"/>
      <c r="G45" s="88"/>
      <c r="H45" s="89"/>
      <c r="J45" s="90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</row>
    <row r="46" spans="1:53" s="74" customFormat="1" ht="27.75" customHeight="1">
      <c r="A46" s="83"/>
      <c r="B46" s="83"/>
      <c r="D46" s="84" t="s">
        <v>58</v>
      </c>
      <c r="E46" s="85"/>
      <c r="G46" s="208" t="s">
        <v>59</v>
      </c>
      <c r="H46" s="208"/>
      <c r="I46" s="86"/>
      <c r="J46" s="85"/>
      <c r="K46" s="83"/>
      <c r="L46" s="83"/>
      <c r="M46" s="83"/>
      <c r="N46" s="83"/>
      <c r="O46" s="83"/>
      <c r="P46" s="83"/>
      <c r="Q46" s="83"/>
      <c r="R46" s="83"/>
      <c r="S46" s="83"/>
      <c r="T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</row>
    <row r="47" spans="1:53" s="74" customFormat="1" ht="15">
      <c r="A47" s="91"/>
      <c r="D47" s="84"/>
      <c r="E47" s="87"/>
      <c r="G47" s="88"/>
      <c r="H47" s="89"/>
      <c r="J47" s="90"/>
      <c r="AD47" s="91"/>
      <c r="AW47" s="91"/>
      <c r="AX47" s="91"/>
    </row>
    <row r="48" spans="1:53" s="74" customFormat="1" ht="26.25" customHeight="1">
      <c r="A48" s="91"/>
      <c r="D48" s="84" t="s">
        <v>85</v>
      </c>
      <c r="E48" s="92"/>
      <c r="G48" s="208" t="s">
        <v>60</v>
      </c>
      <c r="H48" s="208"/>
      <c r="I48" s="86"/>
      <c r="J48" s="85"/>
      <c r="AD48" s="91"/>
      <c r="AW48" s="91"/>
      <c r="AX48" s="91"/>
    </row>
    <row r="49" spans="1:50" s="74" customFormat="1">
      <c r="A49" s="91"/>
      <c r="C49" s="91"/>
      <c r="D49" s="91"/>
      <c r="E49" s="91"/>
      <c r="F49" s="91"/>
      <c r="G49" s="91"/>
      <c r="H49" s="91"/>
      <c r="I49" s="91"/>
      <c r="J49" s="91"/>
      <c r="AD49" s="91"/>
      <c r="AW49" s="91"/>
      <c r="AX49" s="91"/>
    </row>
    <row r="50" spans="1:50" s="74" customFormat="1">
      <c r="A50" s="91"/>
      <c r="C50" s="91"/>
      <c r="D50" s="91"/>
      <c r="E50" s="91"/>
      <c r="F50" s="91"/>
      <c r="G50" s="91"/>
      <c r="H50" s="91"/>
      <c r="I50" s="91"/>
      <c r="J50" s="91"/>
      <c r="AD50" s="91"/>
      <c r="AW50" s="91"/>
      <c r="AX50" s="91"/>
    </row>
    <row r="51" spans="1:50" s="83" customFormat="1"/>
    <row r="52" spans="1:50" s="83" customFormat="1"/>
    <row r="53" spans="1:50" s="83" customFormat="1"/>
    <row r="54" spans="1:50" s="83" customFormat="1"/>
    <row r="55" spans="1:50" s="83" customFormat="1"/>
    <row r="56" spans="1:50" s="83" customFormat="1"/>
    <row r="57" spans="1:50" s="83" customFormat="1"/>
    <row r="58" spans="1:50" s="83" customFormat="1"/>
    <row r="59" spans="1:50" s="83" customFormat="1"/>
    <row r="60" spans="1:50" s="83" customFormat="1"/>
    <row r="61" spans="1:50" s="83" customFormat="1"/>
    <row r="62" spans="1:50" s="83" customFormat="1"/>
    <row r="63" spans="1:50" s="83" customFormat="1"/>
    <row r="64" spans="1:50" s="83" customFormat="1"/>
    <row r="65" s="83" customFormat="1"/>
    <row r="66" s="83" customFormat="1"/>
  </sheetData>
  <mergeCells count="72">
    <mergeCell ref="F13:F16"/>
    <mergeCell ref="G46:H46"/>
    <mergeCell ref="E3:K3"/>
    <mergeCell ref="E4:K4"/>
    <mergeCell ref="G48:H48"/>
    <mergeCell ref="K13:O13"/>
    <mergeCell ref="O14:O16"/>
    <mergeCell ref="E6:K8"/>
    <mergeCell ref="AK15:AL15"/>
    <mergeCell ref="G44:H44"/>
    <mergeCell ref="T13:T16"/>
    <mergeCell ref="G13:G16"/>
    <mergeCell ref="H13:H16"/>
    <mergeCell ref="I13:I16"/>
    <mergeCell ref="J13:J16"/>
    <mergeCell ref="Q13:Q16"/>
    <mergeCell ref="AC15:AD15"/>
    <mergeCell ref="AE15:AF15"/>
    <mergeCell ref="AG15:AH15"/>
    <mergeCell ref="AX13:AX15"/>
    <mergeCell ref="AY13:AY15"/>
    <mergeCell ref="AO14:AO15"/>
    <mergeCell ref="AP14:AP15"/>
    <mergeCell ref="P13:P16"/>
    <mergeCell ref="R13:R16"/>
    <mergeCell ref="U13:AF13"/>
    <mergeCell ref="AG13:AL13"/>
    <mergeCell ref="U15:V15"/>
    <mergeCell ref="W15:X15"/>
    <mergeCell ref="Y15:Z15"/>
    <mergeCell ref="AA15:AB15"/>
    <mergeCell ref="S13:S16"/>
    <mergeCell ref="AU14:AU15"/>
    <mergeCell ref="AV14:AV15"/>
    <mergeCell ref="AI15:AJ15"/>
    <mergeCell ref="AZ13:AZ15"/>
    <mergeCell ref="K14:N14"/>
    <mergeCell ref="U14:X14"/>
    <mergeCell ref="Y14:AB14"/>
    <mergeCell ref="AC14:AF14"/>
    <mergeCell ref="AG14:AH14"/>
    <mergeCell ref="AI14:AJ14"/>
    <mergeCell ref="AK14:AL14"/>
    <mergeCell ref="AM13:AP13"/>
    <mergeCell ref="AQ13:AQ15"/>
    <mergeCell ref="AR13:AR15"/>
    <mergeCell ref="AS13:AS15"/>
    <mergeCell ref="AT13:AT15"/>
    <mergeCell ref="AW13:AW15"/>
    <mergeCell ref="AM14:AM15"/>
    <mergeCell ref="AN14:AN15"/>
    <mergeCell ref="A13:A16"/>
    <mergeCell ref="B13:B16"/>
    <mergeCell ref="C13:C16"/>
    <mergeCell ref="D13:D16"/>
    <mergeCell ref="E13:E16"/>
    <mergeCell ref="E1:F1"/>
    <mergeCell ref="N1:P1"/>
    <mergeCell ref="L2:S2"/>
    <mergeCell ref="BA13:BA16"/>
    <mergeCell ref="L9:S9"/>
    <mergeCell ref="L3:S3"/>
    <mergeCell ref="L4:S4"/>
    <mergeCell ref="L5:S5"/>
    <mergeCell ref="L6:S6"/>
    <mergeCell ref="L7:S7"/>
    <mergeCell ref="L8:S8"/>
    <mergeCell ref="U12:AD12"/>
    <mergeCell ref="AE12:AJ12"/>
    <mergeCell ref="AK12:AL12"/>
    <mergeCell ref="AM12:AN12"/>
    <mergeCell ref="AU13:AV13"/>
  </mergeCells>
  <pageMargins left="0.59055118110236227" right="0.39370078740157483" top="0.98425196850393704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часах</vt:lpstr>
      <vt:lpstr>в сумме</vt:lpstr>
      <vt:lpstr>'в сумме'!Заголовки_для_печати</vt:lpstr>
      <vt:lpstr>'в часах'!Заголовки_для_печати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0392MAO</dc:creator>
  <cp:lastModifiedBy>XTreme</cp:lastModifiedBy>
  <cp:lastPrinted>2023-10-09T13:54:10Z</cp:lastPrinted>
  <dcterms:created xsi:type="dcterms:W3CDTF">2017-10-25T03:32:02Z</dcterms:created>
  <dcterms:modified xsi:type="dcterms:W3CDTF">2023-10-09T14:48:56Z</dcterms:modified>
</cp:coreProperties>
</file>